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U:\Website\"/>
    </mc:Choice>
  </mc:AlternateContent>
  <bookViews>
    <workbookView xWindow="0" yWindow="0" windowWidth="26535" windowHeight="10380"/>
  </bookViews>
  <sheets>
    <sheet name="CIP Enhanced Tool" sheetId="8" r:id="rId1"/>
    <sheet name="Sheet1" sheetId="2" state="hidden" r:id="rId2"/>
  </sheets>
  <externalReferences>
    <externalReference r:id="rId3"/>
  </externalReferences>
  <definedNames>
    <definedName name="ce" localSheetId="0">[1]QuarterlyReport!#REF!</definedName>
    <definedName name="ce">[1]QuarterlyReport!#REF!</definedName>
    <definedName name="CummulativeCollections" localSheetId="0">#REF!</definedName>
    <definedName name="CummulativeCollections">#REF!</definedName>
    <definedName name="CummulativeExpenditures" localSheetId="0">#REF!</definedName>
    <definedName name="CummulativeExpenditures">#REF!</definedName>
    <definedName name="ImposeAuthorization" localSheetId="0">#REF!</definedName>
    <definedName name="ImposeAuthorization">#REF!</definedName>
    <definedName name="_xlnm.Print_Area" localSheetId="0">'CIP Enhanced Tool'!$A$1:$M$42</definedName>
    <definedName name="SummaryExample" localSheetId="0">#REF!</definedName>
    <definedName name="SummaryExampl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4" i="8" l="1"/>
  <c r="O28" i="8"/>
  <c r="O16" i="8"/>
  <c r="O10" i="8"/>
  <c r="O38" i="8" l="1"/>
  <c r="O37" i="8"/>
  <c r="O36" i="8"/>
  <c r="O35" i="8"/>
  <c r="O32" i="8"/>
  <c r="O31" i="8"/>
  <c r="O30" i="8"/>
  <c r="O26" i="8"/>
  <c r="O25" i="8"/>
  <c r="O24" i="8"/>
  <c r="O23" i="8"/>
  <c r="O20" i="8"/>
  <c r="O19" i="8"/>
  <c r="O18" i="8"/>
  <c r="O14" i="8"/>
  <c r="O13" i="8"/>
  <c r="O12" i="8"/>
  <c r="K38" i="8" l="1"/>
  <c r="J38" i="8"/>
  <c r="I38" i="8"/>
  <c r="K37" i="8"/>
  <c r="J37" i="8"/>
  <c r="I37" i="8"/>
  <c r="K36" i="8"/>
  <c r="J36" i="8"/>
  <c r="I36" i="8"/>
  <c r="K35" i="8"/>
  <c r="J35" i="8"/>
  <c r="J34" i="8"/>
  <c r="K32" i="8"/>
  <c r="J32" i="8"/>
  <c r="I32" i="8"/>
  <c r="K31" i="8"/>
  <c r="J31" i="8"/>
  <c r="I31" i="8"/>
  <c r="K30" i="8"/>
  <c r="J30" i="8"/>
  <c r="I30" i="8"/>
  <c r="J28" i="8"/>
  <c r="K26" i="8"/>
  <c r="J26" i="8"/>
  <c r="I26" i="8"/>
  <c r="K25" i="8"/>
  <c r="J25" i="8"/>
  <c r="I25" i="8"/>
  <c r="K24" i="8"/>
  <c r="J24" i="8"/>
  <c r="I24" i="8"/>
  <c r="K23" i="8"/>
  <c r="J23" i="8"/>
  <c r="K20" i="8"/>
  <c r="J20" i="8"/>
  <c r="I20" i="8"/>
  <c r="K19" i="8"/>
  <c r="J19" i="8"/>
  <c r="I19" i="8"/>
  <c r="K18" i="8"/>
  <c r="J18" i="8"/>
  <c r="I18" i="8"/>
  <c r="J16" i="8"/>
  <c r="K14" i="8"/>
  <c r="J14" i="8"/>
  <c r="K12" i="8"/>
  <c r="J12" i="8"/>
  <c r="I12" i="8"/>
  <c r="J10" i="8"/>
  <c r="I14" i="8"/>
  <c r="I13" i="8"/>
  <c r="L39" i="8" l="1"/>
  <c r="L33" i="8"/>
  <c r="L27" i="8"/>
  <c r="L21" i="8"/>
  <c r="L15" i="8"/>
  <c r="M35" i="8" l="1"/>
  <c r="M29" i="8"/>
  <c r="M23" i="8"/>
  <c r="M17" i="8"/>
  <c r="M11" i="8"/>
  <c r="M38" i="8"/>
  <c r="M37" i="8"/>
  <c r="M36" i="8"/>
  <c r="M32" i="8"/>
  <c r="M31" i="8"/>
  <c r="M30" i="8"/>
  <c r="M26" i="8"/>
  <c r="M25" i="8"/>
  <c r="M24" i="8"/>
  <c r="M20" i="8"/>
  <c r="M19" i="8"/>
  <c r="M18" i="8"/>
  <c r="M14" i="8"/>
  <c r="M13" i="8"/>
  <c r="M12" i="8"/>
  <c r="G35" i="8" l="1"/>
  <c r="I35" i="8" s="1"/>
  <c r="G29" i="8"/>
  <c r="G23" i="8"/>
  <c r="I23" i="8" s="1"/>
  <c r="G17" i="8"/>
  <c r="G10" i="8" l="1"/>
  <c r="G22" i="8"/>
  <c r="M22" i="8"/>
  <c r="M27" i="8" s="1"/>
  <c r="G11" i="8"/>
  <c r="B10" i="8"/>
  <c r="K10" i="8" l="1"/>
  <c r="I10" i="8" s="1"/>
  <c r="K11" i="8" s="1"/>
  <c r="I11" i="8" s="1"/>
  <c r="M34" i="8"/>
  <c r="M39" i="8" s="1"/>
  <c r="G34" i="8"/>
  <c r="M28" i="8"/>
  <c r="M33" i="8" s="1"/>
  <c r="G28" i="8"/>
  <c r="M16" i="8"/>
  <c r="M21" i="8" s="1"/>
  <c r="G16" i="8"/>
  <c r="H39" i="8"/>
  <c r="H33" i="8"/>
  <c r="H27" i="8"/>
  <c r="H21" i="8"/>
  <c r="M10" i="8" l="1"/>
  <c r="M15" i="8" s="1"/>
  <c r="E1" i="2"/>
  <c r="I11" i="2"/>
  <c r="H11" i="2"/>
  <c r="G11" i="2"/>
  <c r="F11" i="2"/>
  <c r="E11" i="2"/>
  <c r="D11" i="2"/>
  <c r="C11" i="2"/>
  <c r="B11" i="2"/>
  <c r="H10" i="2"/>
  <c r="G10" i="2"/>
  <c r="F10" i="2"/>
  <c r="E10" i="2"/>
  <c r="D10" i="2"/>
  <c r="C10" i="2"/>
  <c r="B10" i="2"/>
  <c r="G9" i="2"/>
  <c r="F9" i="2"/>
  <c r="E9" i="2"/>
  <c r="D9" i="2"/>
  <c r="C9" i="2"/>
  <c r="B9" i="2"/>
  <c r="F8" i="2"/>
  <c r="E8" i="2"/>
  <c r="D8" i="2"/>
  <c r="C8" i="2"/>
  <c r="B8" i="2"/>
  <c r="E7" i="2"/>
  <c r="D7" i="2"/>
  <c r="C7" i="2"/>
  <c r="B7" i="2"/>
  <c r="L40" i="8" l="1"/>
  <c r="A10" i="8"/>
  <c r="C10" i="8" l="1"/>
  <c r="M40" i="8"/>
  <c r="J11" i="8" l="1"/>
  <c r="O11" i="8"/>
  <c r="B13" i="8"/>
  <c r="H6" i="8"/>
  <c r="C6" i="8"/>
  <c r="H5" i="8"/>
  <c r="C5" i="8"/>
  <c r="H4" i="8"/>
  <c r="C4" i="8"/>
  <c r="H3" i="8"/>
  <c r="C3" i="8"/>
  <c r="G39" i="8"/>
  <c r="A34" i="8"/>
  <c r="G33" i="8"/>
  <c r="A28" i="8"/>
  <c r="G27" i="8"/>
  <c r="A22" i="8"/>
  <c r="G21" i="8"/>
  <c r="A16" i="8"/>
  <c r="H15" i="8"/>
  <c r="G15" i="8"/>
  <c r="H40" i="8" l="1"/>
  <c r="J13" i="8"/>
  <c r="J15" i="8" l="1"/>
  <c r="C15" i="8" s="1"/>
  <c r="C16" i="8" s="1"/>
  <c r="K13" i="8"/>
  <c r="O17" i="8" l="1"/>
  <c r="J17" i="8"/>
  <c r="J21" i="8" s="1"/>
  <c r="K15" i="8"/>
  <c r="I15" i="8"/>
  <c r="B15" i="8" s="1"/>
  <c r="B16" i="8" s="1"/>
  <c r="B19" i="8" l="1"/>
  <c r="K16" i="8"/>
  <c r="I16" i="8" s="1"/>
  <c r="K17" i="8" s="1"/>
  <c r="I17" i="8" s="1"/>
  <c r="J8" i="2"/>
  <c r="J7" i="2"/>
  <c r="K21" i="8" l="1"/>
  <c r="J9" i="2"/>
  <c r="J10" i="2"/>
  <c r="J11" i="2"/>
  <c r="I21" i="8" l="1"/>
  <c r="B21" i="8" s="1"/>
  <c r="B22" i="8" s="1"/>
  <c r="K22" i="8" s="1"/>
  <c r="I22" i="8" s="1"/>
  <c r="I27" i="8" l="1"/>
  <c r="B27" i="8" s="1"/>
  <c r="B28" i="8" s="1"/>
  <c r="K28" i="8" s="1"/>
  <c r="I28" i="8" s="1"/>
  <c r="K29" i="8" s="1"/>
  <c r="I29" i="8" s="1"/>
  <c r="K27" i="8"/>
  <c r="I33" i="8" l="1"/>
  <c r="B33" i="8" s="1"/>
  <c r="B34" i="8" s="1"/>
  <c r="K34" i="8" s="1"/>
  <c r="I34" i="8" s="1"/>
  <c r="K33" i="8"/>
  <c r="K39" i="8" l="1"/>
  <c r="I39" i="8" l="1"/>
  <c r="B39" i="8" l="1"/>
  <c r="I40" i="8"/>
  <c r="J39" i="8" l="1"/>
  <c r="C21" i="8"/>
  <c r="C22" i="8" s="1"/>
  <c r="O22" i="8" l="1"/>
  <c r="J22" i="8"/>
  <c r="J27" i="8" s="1"/>
  <c r="B25" i="8"/>
  <c r="C27" i="8" l="1"/>
  <c r="C28" i="8" s="1"/>
  <c r="O29" i="8" l="1"/>
  <c r="P15" i="8" s="1"/>
  <c r="J29" i="8"/>
  <c r="J33" i="8" s="1"/>
  <c r="J40" i="8" s="1"/>
  <c r="B31" i="8"/>
  <c r="P17" i="8" l="1"/>
  <c r="P21" i="8"/>
  <c r="C33" i="8"/>
  <c r="C34" i="8" s="1"/>
  <c r="B37" i="8" l="1"/>
  <c r="C39" i="8"/>
</calcChain>
</file>

<file path=xl/comments1.xml><?xml version="1.0" encoding="utf-8"?>
<comments xmlns="http://schemas.openxmlformats.org/spreadsheetml/2006/main">
  <authors>
    <author>Tim House</author>
    <author>Katherine Franklin</author>
    <author>House, Timothy A (FAA)</author>
    <author>Boles, Glenn A (FAA)</author>
    <author>Glenn Boles</author>
    <author>ARP</author>
  </authors>
  <commentList>
    <comment ref="A1" authorId="0" shapeId="0">
      <text>
        <r>
          <rPr>
            <sz val="9"/>
            <color indexed="81"/>
            <rFont val="Arial"/>
            <family val="2"/>
          </rPr>
          <t>Enter Airport Name, (LOC ID), City, State</t>
        </r>
      </text>
    </comment>
    <comment ref="M1" authorId="1" shapeId="0">
      <text>
        <r>
          <rPr>
            <sz val="10"/>
            <color indexed="81"/>
            <rFont val="Arial"/>
            <family val="2"/>
          </rPr>
          <t>CIP start year must be updated.  Once current planning year is updated, all other years will auto-populate.</t>
        </r>
      </text>
    </comment>
    <comment ref="B3" authorId="0" shapeId="0">
      <text>
        <r>
          <rPr>
            <sz val="9"/>
            <color indexed="81"/>
            <rFont val="Arial"/>
            <family val="2"/>
          </rPr>
          <t>Enter the amount of banked NPE funds for the fiscal year listed to the right.  If unknown, contact your program manager. 
Enter $0 to clear color.</t>
        </r>
      </text>
    </comment>
    <comment ref="G3" authorId="2" shapeId="0">
      <text>
        <r>
          <rPr>
            <sz val="9"/>
            <color indexed="81"/>
            <rFont val="Arial"/>
            <family val="2"/>
          </rPr>
          <t>Enter the amount of unassigned AIG funds for the fiscal year listed to the right.  If unknown, contact your program manager. 
Enter $0 to clear color.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 shapeId="0">
      <text>
        <r>
          <rPr>
            <sz val="10"/>
            <color indexed="81"/>
            <rFont val="Arial"/>
            <family val="2"/>
          </rPr>
          <t>This entry will be applied to all future years for planning purposes.</t>
        </r>
      </text>
    </comment>
    <comment ref="G6" authorId="3" shapeId="0">
      <text>
        <r>
          <rPr>
            <sz val="9"/>
            <color indexed="81"/>
            <rFont val="Tahoma"/>
            <family val="2"/>
          </rPr>
          <t>This entry will be applied through 2026 for planning purposes.
Enter $0 to clear color.</t>
        </r>
      </text>
    </comment>
    <comment ref="B8" authorId="2" shapeId="0">
      <text>
        <r>
          <rPr>
            <sz val="9"/>
            <color indexed="81"/>
            <rFont val="Arial"/>
            <family val="2"/>
          </rPr>
          <t>"Available" NPE and AIG is calculated based on all prior years (banked) funds plus current year.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4" shapeId="0">
      <text>
        <r>
          <rPr>
            <sz val="10"/>
            <color indexed="81"/>
            <rFont val="Arial"/>
            <family val="2"/>
          </rPr>
          <t>Select the primary funding source for the planned project from the drop down list:
AIP/BIL (combining funds), AIP, BIL, AIP-MY (Multi-year), State, Local, Private, Other or PFC
If you want AIP/BIL funding it must be entered in the first two lines for the year. One line for AIP and one line for BIL.</t>
        </r>
      </text>
    </comment>
    <comment ref="E8" authorId="1" shapeId="0">
      <text>
        <r>
          <rPr>
            <sz val="10"/>
            <color indexed="81"/>
            <rFont val="Arial"/>
            <family val="2"/>
          </rPr>
          <t>List projects within each fiscal year in priority order.</t>
        </r>
      </text>
    </comment>
    <comment ref="H8" authorId="5" shapeId="0">
      <text>
        <r>
          <rPr>
            <sz val="10"/>
            <color indexed="81"/>
            <rFont val="Arial"/>
            <family val="2"/>
          </rPr>
          <t>Total Project Component/Phase Cost</t>
        </r>
      </text>
    </comment>
    <comment ref="K9" authorId="2" shapeId="0">
      <text>
        <r>
          <rPr>
            <sz val="9"/>
            <color indexed="81"/>
            <rFont val="Arial"/>
            <family val="2"/>
          </rPr>
          <t>AIP funding request in excess of Entitlements, i.e. Discretionary/State Apportionment.</t>
        </r>
      </text>
    </comment>
    <comment ref="L9" authorId="5" shapeId="0">
      <text>
        <r>
          <rPr>
            <sz val="10"/>
            <color indexed="81"/>
            <rFont val="Arial"/>
            <family val="2"/>
          </rPr>
          <t>Funding amounts other than AIP and sponsor match. i.e. PFC, State, local or private funds.</t>
        </r>
      </text>
    </comment>
    <comment ref="M9" authorId="1" shapeId="0">
      <text>
        <r>
          <rPr>
            <sz val="10"/>
            <color indexed="81"/>
            <rFont val="Arial"/>
            <family val="2"/>
          </rPr>
          <t>Sponsor's share of project. For AIP Grants, sponsor share is normally 10%.  State grant's percentage will vary.
If match is reimbursed, it should still be shown as Sponsor's match on CIP.</t>
        </r>
      </text>
    </comment>
    <comment ref="A10" authorId="2" shapeId="0">
      <text>
        <r>
          <rPr>
            <sz val="9"/>
            <color indexed="81"/>
            <rFont val="Arial"/>
            <family val="2"/>
          </rPr>
          <t>To modify CIP dates, enter the "CIP START YEAR" in the upper right corner.</t>
        </r>
      </text>
    </comment>
  </commentList>
</comments>
</file>

<file path=xl/sharedStrings.xml><?xml version="1.0" encoding="utf-8"?>
<sst xmlns="http://schemas.openxmlformats.org/spreadsheetml/2006/main" count="48" uniqueCount="34">
  <si>
    <t>CIP START YEAR:</t>
  </si>
  <si>
    <t>Funding Source</t>
  </si>
  <si>
    <t>ODO Project Component/Phase</t>
  </si>
  <si>
    <t>Estimated Cost</t>
  </si>
  <si>
    <t>Other</t>
  </si>
  <si>
    <t>Match</t>
  </si>
  <si>
    <t>Remaining Funds</t>
  </si>
  <si>
    <t>5 Year CIP Totals:</t>
  </si>
  <si>
    <t>SPONSOR SIGNATURE: __________________________________</t>
  </si>
  <si>
    <t>DATE: __________________</t>
  </si>
  <si>
    <t>State</t>
  </si>
  <si>
    <t>Local</t>
  </si>
  <si>
    <t>Private</t>
  </si>
  <si>
    <t>Current Year</t>
  </si>
  <si>
    <t>Prior Year</t>
  </si>
  <si>
    <t>Two year Prior</t>
  </si>
  <si>
    <t>Three year prior</t>
  </si>
  <si>
    <t>Lookup</t>
  </si>
  <si>
    <t>Plus 1 year</t>
  </si>
  <si>
    <t>Plus 2 year</t>
  </si>
  <si>
    <t>Plus 3 year</t>
  </si>
  <si>
    <t>Plus 4 year</t>
  </si>
  <si>
    <t>NPE</t>
  </si>
  <si>
    <t>AIG</t>
  </si>
  <si>
    <t>Fed FY</t>
  </si>
  <si>
    <t>Funding Plan</t>
  </si>
  <si>
    <t>Available</t>
  </si>
  <si>
    <t>AIP/BIL</t>
  </si>
  <si>
    <t>BIL</t>
  </si>
  <si>
    <t>AIP</t>
  </si>
  <si>
    <t>Additional AIP</t>
  </si>
  <si>
    <t>Airport Name (LOC ID), ST:</t>
  </si>
  <si>
    <t>Bank</t>
  </si>
  <si>
    <t>Unlocked for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</si>
</sst>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* #,##0_);[Red]*(&quot;$&quot;* \(#,##0\);[Red]*(&quot;$&quot;* &quot;-&quot;??_);_(@_)"/>
    <numFmt numFmtId="165" formatCode="&quot;$&quot;* #,##0_);[Red]*(&quot;$&quot;* \(#,##0\)"/>
    <numFmt numFmtId="166" formatCode="m/d/yy"/>
    <numFmt numFmtId="167" formatCode="&quot;$&quot;#,##0"/>
  </numFmts>
  <fonts count="21" x14ac:knownFonts="1">
    <font>
      <sz val="10"/>
      <name val="Arial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b/>
      <sz val="10"/>
      <color indexed="48"/>
      <name val="Arial"/>
      <family val="2"/>
    </font>
    <font>
      <b/>
      <sz val="10"/>
      <color indexed="18"/>
      <name val="Arial"/>
      <family val="2"/>
    </font>
    <font>
      <sz val="9"/>
      <color indexed="81"/>
      <name val="Arial"/>
      <family val="2"/>
    </font>
    <font>
      <sz val="10"/>
      <color indexed="81"/>
      <name val="Arial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EBF5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7"/>
      </patternFill>
    </fill>
    <fill>
      <patternFill patternType="solid">
        <fgColor rgb="FFFFFFE7"/>
        <bgColor indexed="64"/>
      </patternFill>
    </fill>
    <fill>
      <patternFill patternType="solid">
        <fgColor rgb="FFFFFFE7"/>
        <bgColor indexed="26"/>
      </patternFill>
    </fill>
    <fill>
      <patternFill patternType="solid">
        <fgColor rgb="FFF0F4E4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4" fillId="2" borderId="1" applyNumberFormat="0" applyFont="0" applyAlignment="0" applyProtection="0"/>
  </cellStyleXfs>
  <cellXfs count="137">
    <xf numFmtId="0" fontId="0" fillId="0" borderId="0" xfId="0"/>
    <xf numFmtId="0" fontId="5" fillId="0" borderId="0" xfId="0" applyFont="1" applyFill="1" applyBorder="1" applyAlignment="1"/>
    <xf numFmtId="6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7" fillId="3" borderId="13" xfId="0" applyFont="1" applyFill="1" applyBorder="1" applyAlignment="1">
      <alignment horizontal="center" vertical="center" wrapText="1"/>
    </xf>
    <xf numFmtId="0" fontId="0" fillId="0" borderId="0" xfId="0"/>
    <xf numFmtId="164" fontId="0" fillId="0" borderId="0" xfId="0" applyNumberForma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15" fillId="0" borderId="0" xfId="0" applyFont="1"/>
    <xf numFmtId="164" fontId="0" fillId="0" borderId="0" xfId="0" applyNumberFormat="1" applyBorder="1"/>
    <xf numFmtId="165" fontId="14" fillId="0" borderId="0" xfId="1" applyNumberFormat="1" applyFont="1" applyBorder="1" applyAlignment="1">
      <alignment vertical="center"/>
    </xf>
    <xf numFmtId="0" fontId="0" fillId="0" borderId="0" xfId="0" applyBorder="1"/>
    <xf numFmtId="164" fontId="1" fillId="0" borderId="0" xfId="0" applyNumberFormat="1" applyFont="1" applyBorder="1" applyAlignment="1"/>
    <xf numFmtId="166" fontId="1" fillId="0" borderId="0" xfId="0" applyNumberFormat="1" applyFont="1" applyBorder="1"/>
    <xf numFmtId="164" fontId="13" fillId="0" borderId="0" xfId="0" applyNumberFormat="1" applyFont="1" applyBorder="1"/>
    <xf numFmtId="0" fontId="13" fillId="0" borderId="0" xfId="0" applyFont="1" applyBorder="1"/>
    <xf numFmtId="164" fontId="1" fillId="0" borderId="0" xfId="0" applyNumberFormat="1" applyFont="1" applyAlignment="1">
      <alignment horizontal="left"/>
    </xf>
    <xf numFmtId="164" fontId="6" fillId="0" borderId="0" xfId="0" applyNumberFormat="1" applyFont="1" applyFill="1" applyBorder="1"/>
    <xf numFmtId="0" fontId="6" fillId="0" borderId="0" xfId="0" applyFont="1" applyFill="1" applyBorder="1" applyAlignment="1">
      <alignment horizontal="right"/>
    </xf>
    <xf numFmtId="0" fontId="4" fillId="0" borderId="0" xfId="0" applyFont="1"/>
    <xf numFmtId="0" fontId="0" fillId="0" borderId="5" xfId="0" applyBorder="1"/>
    <xf numFmtId="164" fontId="0" fillId="0" borderId="3" xfId="0" applyNumberFormat="1" applyBorder="1"/>
    <xf numFmtId="164" fontId="1" fillId="0" borderId="3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/>
    </xf>
    <xf numFmtId="0" fontId="7" fillId="0" borderId="7" xfId="0" applyFont="1" applyFill="1" applyBorder="1"/>
    <xf numFmtId="0" fontId="7" fillId="0" borderId="8" xfId="0" applyFont="1" applyFill="1" applyBorder="1"/>
    <xf numFmtId="0" fontId="8" fillId="0" borderId="8" xfId="0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164" fontId="7" fillId="3" borderId="14" xfId="0" applyNumberFormat="1" applyFont="1" applyFill="1" applyBorder="1" applyAlignment="1">
      <alignment horizontal="center" vertical="center"/>
    </xf>
    <xf numFmtId="164" fontId="7" fillId="3" borderId="17" xfId="0" applyNumberFormat="1" applyFont="1" applyFill="1" applyBorder="1" applyAlignment="1">
      <alignment horizontal="center" vertical="center"/>
    </xf>
    <xf numFmtId="0" fontId="7" fillId="5" borderId="29" xfId="2" applyFont="1" applyFill="1" applyBorder="1" applyAlignment="1">
      <alignment horizontal="right" vertical="center"/>
    </xf>
    <xf numFmtId="0" fontId="7" fillId="8" borderId="31" xfId="0" applyFont="1" applyFill="1" applyBorder="1" applyAlignment="1">
      <alignment vertical="center"/>
    </xf>
    <xf numFmtId="0" fontId="7" fillId="8" borderId="28" xfId="0" applyFont="1" applyFill="1" applyBorder="1" applyAlignment="1">
      <alignment vertical="center"/>
    </xf>
    <xf numFmtId="164" fontId="7" fillId="8" borderId="8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6" fontId="7" fillId="7" borderId="30" xfId="1" applyNumberFormat="1" applyFont="1" applyFill="1" applyBorder="1" applyAlignment="1">
      <alignment vertical="center"/>
    </xf>
    <xf numFmtId="6" fontId="12" fillId="8" borderId="28" xfId="0" applyNumberFormat="1" applyFont="1" applyFill="1" applyBorder="1" applyAlignment="1">
      <alignment vertical="center"/>
    </xf>
    <xf numFmtId="6" fontId="12" fillId="8" borderId="32" xfId="0" applyNumberFormat="1" applyFont="1" applyFill="1" applyBorder="1" applyAlignment="1">
      <alignment vertical="center"/>
    </xf>
    <xf numFmtId="6" fontId="4" fillId="0" borderId="0" xfId="1" applyNumberFormat="1" applyFont="1" applyFill="1" applyBorder="1" applyAlignment="1" applyProtection="1">
      <alignment vertical="center"/>
      <protection locked="0"/>
    </xf>
    <xf numFmtId="6" fontId="4" fillId="0" borderId="0" xfId="1" applyNumberFormat="1" applyFont="1" applyBorder="1" applyProtection="1">
      <protection locked="0"/>
    </xf>
    <xf numFmtId="6" fontId="4" fillId="0" borderId="19" xfId="1" applyNumberFormat="1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6" fontId="4" fillId="0" borderId="23" xfId="1" applyNumberFormat="1" applyFont="1" applyFill="1" applyBorder="1" applyAlignment="1" applyProtection="1">
      <alignment vertical="center"/>
      <protection locked="0"/>
    </xf>
    <xf numFmtId="6" fontId="4" fillId="0" borderId="26" xfId="1" applyNumberFormat="1" applyFont="1" applyFill="1" applyBorder="1" applyAlignment="1" applyProtection="1">
      <alignment vertical="center"/>
      <protection locked="0"/>
    </xf>
    <xf numFmtId="166" fontId="1" fillId="0" borderId="0" xfId="0" applyNumberFormat="1" applyFont="1" applyBorder="1" applyProtection="1">
      <protection locked="0"/>
    </xf>
    <xf numFmtId="164" fontId="13" fillId="0" borderId="0" xfId="0" applyNumberFormat="1" applyFont="1" applyBorder="1" applyProtection="1">
      <protection locked="0"/>
    </xf>
    <xf numFmtId="0" fontId="0" fillId="0" borderId="0" xfId="0" applyProtection="1">
      <protection locked="0"/>
    </xf>
    <xf numFmtId="6" fontId="0" fillId="0" borderId="0" xfId="0" applyNumberForma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6" xfId="0" applyBorder="1"/>
    <xf numFmtId="0" fontId="1" fillId="0" borderId="4" xfId="0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6" fontId="4" fillId="0" borderId="0" xfId="1" applyNumberFormat="1" applyFont="1" applyFill="1" applyBorder="1" applyAlignment="1" applyProtection="1">
      <alignment horizontal="right" vertical="center"/>
      <protection locked="0"/>
    </xf>
    <xf numFmtId="6" fontId="4" fillId="4" borderId="41" xfId="1" applyNumberFormat="1" applyFont="1" applyFill="1" applyBorder="1" applyAlignment="1" applyProtection="1">
      <alignment vertical="center"/>
      <protection locked="0"/>
    </xf>
    <xf numFmtId="6" fontId="4" fillId="4" borderId="37" xfId="1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11" fillId="6" borderId="30" xfId="0" applyNumberFormat="1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center" vertical="center" wrapText="1"/>
    </xf>
    <xf numFmtId="0" fontId="11" fillId="6" borderId="31" xfId="0" applyFont="1" applyFill="1" applyBorder="1" applyAlignment="1" applyProtection="1">
      <protection locked="0"/>
    </xf>
    <xf numFmtId="6" fontId="4" fillId="4" borderId="49" xfId="1" applyNumberFormat="1" applyFont="1" applyFill="1" applyBorder="1" applyAlignment="1" applyProtection="1">
      <alignment vertical="center"/>
      <protection locked="0"/>
    </xf>
    <xf numFmtId="0" fontId="10" fillId="0" borderId="38" xfId="0" applyFont="1" applyFill="1" applyBorder="1" applyAlignment="1" applyProtection="1">
      <alignment horizontal="left" vertical="center" wrapText="1"/>
      <protection locked="0"/>
    </xf>
    <xf numFmtId="0" fontId="11" fillId="6" borderId="28" xfId="0" applyNumberFormat="1" applyFont="1" applyFill="1" applyBorder="1" applyAlignment="1">
      <alignment horizontal="left" vertical="center"/>
    </xf>
    <xf numFmtId="0" fontId="7" fillId="3" borderId="47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9" fillId="0" borderId="9" xfId="0" applyFont="1" applyFill="1" applyBorder="1"/>
    <xf numFmtId="167" fontId="0" fillId="0" borderId="0" xfId="0" applyNumberFormat="1"/>
    <xf numFmtId="0" fontId="4" fillId="0" borderId="11" xfId="0" applyFont="1" applyFill="1" applyBorder="1" applyAlignment="1" applyProtection="1">
      <alignment horizontal="right" vertical="center" wrapText="1"/>
    </xf>
    <xf numFmtId="0" fontId="4" fillId="0" borderId="38" xfId="0" applyFont="1" applyFill="1" applyBorder="1" applyAlignment="1" applyProtection="1">
      <alignment horizontal="right" vertical="center" wrapText="1"/>
    </xf>
    <xf numFmtId="6" fontId="4" fillId="0" borderId="43" xfId="0" applyNumberFormat="1" applyFont="1" applyFill="1" applyBorder="1" applyAlignment="1" applyProtection="1">
      <alignment vertical="center"/>
    </xf>
    <xf numFmtId="6" fontId="4" fillId="0" borderId="39" xfId="1" applyNumberFormat="1" applyFont="1" applyFill="1" applyBorder="1" applyAlignment="1" applyProtection="1">
      <alignment vertical="center"/>
    </xf>
    <xf numFmtId="6" fontId="4" fillId="0" borderId="19" xfId="1" applyNumberFormat="1" applyFont="1" applyFill="1" applyBorder="1" applyAlignment="1" applyProtection="1">
      <alignment vertical="center"/>
    </xf>
    <xf numFmtId="6" fontId="4" fillId="0" borderId="44" xfId="0" applyNumberFormat="1" applyFont="1" applyFill="1" applyBorder="1" applyAlignment="1" applyProtection="1">
      <alignment vertical="center"/>
    </xf>
    <xf numFmtId="6" fontId="4" fillId="0" borderId="38" xfId="1" applyNumberFormat="1" applyFont="1" applyFill="1" applyBorder="1" applyAlignment="1" applyProtection="1">
      <alignment vertical="center"/>
    </xf>
    <xf numFmtId="6" fontId="4" fillId="0" borderId="23" xfId="1" applyNumberFormat="1" applyFont="1" applyFill="1" applyBorder="1" applyAlignment="1" applyProtection="1">
      <alignment vertical="center"/>
    </xf>
    <xf numFmtId="6" fontId="4" fillId="0" borderId="45" xfId="0" applyNumberFormat="1" applyFont="1" applyFill="1" applyBorder="1" applyAlignment="1" applyProtection="1">
      <alignment vertical="center"/>
    </xf>
    <xf numFmtId="6" fontId="4" fillId="0" borderId="40" xfId="1" applyNumberFormat="1" applyFont="1" applyFill="1" applyBorder="1" applyAlignment="1" applyProtection="1">
      <alignment vertical="center"/>
    </xf>
    <xf numFmtId="6" fontId="7" fillId="7" borderId="27" xfId="1" applyNumberFormat="1" applyFont="1" applyFill="1" applyBorder="1" applyAlignment="1" applyProtection="1">
      <alignment vertical="center"/>
    </xf>
    <xf numFmtId="6" fontId="4" fillId="0" borderId="20" xfId="0" applyNumberFormat="1" applyFont="1" applyFill="1" applyBorder="1" applyAlignment="1" applyProtection="1">
      <alignment vertical="center"/>
    </xf>
    <xf numFmtId="6" fontId="4" fillId="0" borderId="24" xfId="0" applyNumberFormat="1" applyFont="1" applyFill="1" applyBorder="1" applyAlignment="1" applyProtection="1">
      <alignment vertical="center"/>
    </xf>
    <xf numFmtId="167" fontId="11" fillId="6" borderId="27" xfId="1" applyNumberFormat="1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center" wrapText="1"/>
      <protection locked="0"/>
    </xf>
    <xf numFmtId="167" fontId="0" fillId="0" borderId="0" xfId="1" applyNumberFormat="1" applyFont="1" applyProtection="1"/>
    <xf numFmtId="6" fontId="0" fillId="0" borderId="0" xfId="0" applyNumberFormat="1" applyAlignment="1">
      <alignment vertical="center"/>
    </xf>
    <xf numFmtId="0" fontId="13" fillId="0" borderId="3" xfId="0" applyFont="1" applyBorder="1" applyAlignment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4" fillId="0" borderId="56" xfId="0" applyFont="1" applyBorder="1" applyProtection="1">
      <protection locked="0"/>
    </xf>
    <xf numFmtId="0" fontId="0" fillId="0" borderId="22" xfId="0" applyBorder="1" applyProtection="1">
      <protection locked="0"/>
    </xf>
    <xf numFmtId="0" fontId="4" fillId="0" borderId="22" xfId="0" applyFont="1" applyBorder="1" applyProtection="1">
      <protection locked="0"/>
    </xf>
    <xf numFmtId="6" fontId="0" fillId="0" borderId="22" xfId="0" applyNumberFormat="1" applyBorder="1" applyProtection="1">
      <protection locked="0"/>
    </xf>
    <xf numFmtId="0" fontId="0" fillId="0" borderId="48" xfId="0" applyBorder="1" applyProtection="1">
      <protection locked="0"/>
    </xf>
    <xf numFmtId="0" fontId="10" fillId="0" borderId="41" xfId="0" applyFont="1" applyFill="1" applyBorder="1" applyAlignment="1" applyProtection="1">
      <alignment horizontal="left" vertical="center" wrapText="1"/>
      <protection locked="0"/>
    </xf>
    <xf numFmtId="0" fontId="10" fillId="0" borderId="50" xfId="0" applyFont="1" applyFill="1" applyBorder="1" applyAlignment="1" applyProtection="1">
      <alignment horizontal="left" vertical="center" wrapText="1"/>
      <protection locked="0"/>
    </xf>
    <xf numFmtId="0" fontId="10" fillId="0" borderId="37" xfId="0" applyFont="1" applyFill="1" applyBorder="1" applyAlignment="1" applyProtection="1">
      <alignment horizontal="left" vertical="center" wrapText="1"/>
      <protection locked="0"/>
    </xf>
    <xf numFmtId="0" fontId="10" fillId="0" borderId="5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20" fillId="0" borderId="2" xfId="0" applyFont="1" applyBorder="1" applyAlignment="1" applyProtection="1">
      <alignment horizontal="center"/>
    </xf>
    <xf numFmtId="0" fontId="20" fillId="0" borderId="3" xfId="0" applyFont="1" applyBorder="1" applyAlignment="1" applyProtection="1">
      <alignment horizontal="center"/>
    </xf>
    <xf numFmtId="0" fontId="7" fillId="3" borderId="5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164" fontId="7" fillId="3" borderId="22" xfId="0" applyNumberFormat="1" applyFont="1" applyFill="1" applyBorder="1" applyAlignment="1">
      <alignment horizontal="center" vertical="center" wrapText="1"/>
    </xf>
    <xf numFmtId="164" fontId="7" fillId="3" borderId="13" xfId="0" applyNumberFormat="1" applyFont="1" applyFill="1" applyBorder="1" applyAlignment="1">
      <alignment horizontal="center" vertical="center" wrapText="1"/>
    </xf>
    <xf numFmtId="0" fontId="10" fillId="0" borderId="42" xfId="0" applyFont="1" applyFill="1" applyBorder="1" applyAlignment="1" applyProtection="1">
      <alignment horizontal="left" vertical="center" wrapText="1"/>
      <protection locked="0"/>
    </xf>
    <xf numFmtId="0" fontId="10" fillId="0" borderId="52" xfId="0" applyFont="1" applyFill="1" applyBorder="1" applyAlignment="1" applyProtection="1">
      <alignment horizontal="left" vertical="center" wrapText="1"/>
      <protection locked="0"/>
    </xf>
    <xf numFmtId="0" fontId="7" fillId="3" borderId="34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64" fontId="7" fillId="3" borderId="34" xfId="0" applyNumberFormat="1" applyFont="1" applyFill="1" applyBorder="1" applyAlignment="1">
      <alignment horizontal="center" vertical="center"/>
    </xf>
    <xf numFmtId="164" fontId="7" fillId="3" borderId="35" xfId="0" applyNumberFormat="1" applyFont="1" applyFill="1" applyBorder="1" applyAlignment="1">
      <alignment horizontal="center" vertical="center"/>
    </xf>
    <xf numFmtId="164" fontId="7" fillId="3" borderId="36" xfId="0" applyNumberFormat="1" applyFont="1" applyFill="1" applyBorder="1" applyAlignment="1">
      <alignment horizontal="center" vertical="center"/>
    </xf>
    <xf numFmtId="0" fontId="13" fillId="0" borderId="55" xfId="0" applyFont="1" applyBorder="1" applyAlignment="1" applyProtection="1">
      <alignment horizontal="left"/>
      <protection locked="0"/>
    </xf>
    <xf numFmtId="6" fontId="7" fillId="0" borderId="33" xfId="0" applyNumberFormat="1" applyFont="1" applyFill="1" applyBorder="1" applyAlignment="1">
      <alignment horizontal="center" vertical="center"/>
    </xf>
    <xf numFmtId="6" fontId="7" fillId="0" borderId="47" xfId="0" applyNumberFormat="1" applyFont="1" applyFill="1" applyBorder="1" applyAlignment="1">
      <alignment horizontal="center" vertical="center"/>
    </xf>
    <xf numFmtId="6" fontId="7" fillId="0" borderId="10" xfId="0" applyNumberFormat="1" applyFont="1" applyFill="1" applyBorder="1" applyAlignment="1">
      <alignment horizontal="center" vertical="center"/>
    </xf>
    <xf numFmtId="6" fontId="7" fillId="0" borderId="22" xfId="0" applyNumberFormat="1" applyFont="1" applyFill="1" applyBorder="1" applyAlignment="1">
      <alignment horizontal="center" vertical="center"/>
    </xf>
    <xf numFmtId="6" fontId="7" fillId="0" borderId="48" xfId="0" applyNumberFormat="1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Note" xfId="2" builtinId="10"/>
  </cellStyles>
  <dxfs count="8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4EDF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4EDF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4EDF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4EDF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4EDF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4EDF9"/>
      <color rgb="FFEADCF4"/>
      <color rgb="FF85CBFF"/>
      <color rgb="FFFEFADA"/>
      <color rgb="FFFCF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D%20Package\FinancialSummary-a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tionSummary"/>
      <sheetName val="AmendmentSummary"/>
      <sheetName val="PFCCloseOutProcess"/>
      <sheetName val="ApplicationCloseOutSummary"/>
      <sheetName val="CloseOutInstructions"/>
      <sheetName val="QuarterlyReport"/>
      <sheetName val="QReportExample"/>
      <sheetName val="QReportnstruc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43"/>
  <sheetViews>
    <sheetView showZeros="0" tabSelected="1" zoomScaleNormal="100" workbookViewId="0">
      <selection activeCell="N16" sqref="N16"/>
    </sheetView>
  </sheetViews>
  <sheetFormatPr defaultColWidth="9.140625" defaultRowHeight="12.75" x14ac:dyDescent="0.2"/>
  <cols>
    <col min="1" max="1" width="5" style="8" customWidth="1"/>
    <col min="2" max="3" width="10.7109375" style="8" customWidth="1"/>
    <col min="4" max="4" width="8.28515625" style="8" customWidth="1"/>
    <col min="5" max="5" width="31" style="8" customWidth="1"/>
    <col min="6" max="6" width="11.5703125" style="9" customWidth="1"/>
    <col min="7" max="7" width="14.42578125" style="9" customWidth="1"/>
    <col min="8" max="8" width="12.140625" style="9" customWidth="1"/>
    <col min="9" max="10" width="11.42578125" style="9" customWidth="1"/>
    <col min="11" max="11" width="14.5703125" style="9" customWidth="1"/>
    <col min="12" max="12" width="11.42578125" style="8" customWidth="1"/>
    <col min="13" max="14" width="10.7109375" style="8" bestFit="1" customWidth="1"/>
    <col min="15" max="15" width="11.140625" style="8" customWidth="1"/>
    <col min="16" max="16" width="47.5703125" style="8" bestFit="1" customWidth="1"/>
    <col min="17" max="18" width="10.7109375" style="8" bestFit="1" customWidth="1"/>
    <col min="19" max="16384" width="9.140625" style="8"/>
  </cols>
  <sheetData>
    <row r="1" spans="1:24" ht="19.5" customHeight="1" x14ac:dyDescent="0.25">
      <c r="A1" s="109" t="s">
        <v>31</v>
      </c>
      <c r="B1" s="110"/>
      <c r="C1" s="110"/>
      <c r="D1" s="131"/>
      <c r="E1" s="131"/>
      <c r="F1" s="131"/>
      <c r="G1" s="131"/>
      <c r="H1" s="131"/>
      <c r="I1" s="131"/>
      <c r="J1" s="97"/>
      <c r="K1" s="27"/>
      <c r="L1" s="28" t="s">
        <v>0</v>
      </c>
      <c r="M1" s="61">
        <v>2023</v>
      </c>
    </row>
    <row r="2" spans="1:24" ht="12" customHeight="1" x14ac:dyDescent="0.25">
      <c r="A2" s="44"/>
      <c r="B2" s="63"/>
      <c r="C2" s="29"/>
      <c r="D2" s="29"/>
      <c r="E2" s="29"/>
      <c r="F2" s="42"/>
      <c r="G2" s="42"/>
      <c r="H2" s="15"/>
      <c r="I2" s="15"/>
      <c r="J2" s="15"/>
      <c r="K2" s="15"/>
      <c r="L2" s="17"/>
      <c r="M2" s="60"/>
      <c r="P2" s="99" t="s">
        <v>33</v>
      </c>
      <c r="S2" s="25"/>
    </row>
    <row r="3" spans="1:24" ht="14.1" customHeight="1" x14ac:dyDescent="0.2">
      <c r="A3" s="26"/>
      <c r="B3" s="48"/>
      <c r="C3" s="30" t="str">
        <f>TEXT($M$1-3,"####")&amp;" NPE (Expires FY"&amp;TEXT($M$1-2000,0)&amp;")"</f>
        <v>2020 NPE (Expires FY23)</v>
      </c>
      <c r="D3" s="17"/>
      <c r="E3" s="17"/>
      <c r="F3" s="64"/>
      <c r="G3" s="64"/>
      <c r="H3" s="62" t="str">
        <f>IF(M1-3&lt;2022,"",IF(M1-2&gt;2027,"",TEXT($M$1-3,"####")&amp;" AIG (Expires FY"&amp;TEXT($M$1-2000,0)&amp;")"))</f>
        <v/>
      </c>
      <c r="I3" s="15"/>
      <c r="J3" s="62"/>
      <c r="K3" s="1"/>
      <c r="L3" s="1"/>
      <c r="M3" s="60"/>
      <c r="P3" s="100"/>
    </row>
    <row r="4" spans="1:24" ht="14.1" customHeight="1" x14ac:dyDescent="0.2">
      <c r="A4" s="26"/>
      <c r="B4" s="49"/>
      <c r="C4" s="30" t="str">
        <f>TEXT($M$1-2,"####")&amp;" NPE (Expires FY"&amp;TEXT($M$1-1999,0)&amp;")"</f>
        <v>2021 NPE (Expires FY24)</v>
      </c>
      <c r="D4" s="17"/>
      <c r="E4" s="17"/>
      <c r="F4" s="64"/>
      <c r="G4" s="64"/>
      <c r="H4" s="62" t="str">
        <f>IF(M1-2&lt;2022,"",IF(M1-1&gt;2027,"",TEXT($M$1-2,"####")&amp;" AIG (Expires FY"&amp;TEXT($M$1-1999,0)&amp;")"))</f>
        <v/>
      </c>
      <c r="I4" s="15"/>
      <c r="J4" s="62"/>
      <c r="K4" s="23"/>
      <c r="L4" s="75"/>
      <c r="M4" s="60"/>
      <c r="P4" s="100"/>
    </row>
    <row r="5" spans="1:24" ht="14.1" customHeight="1" x14ac:dyDescent="0.2">
      <c r="A5" s="26"/>
      <c r="B5" s="49"/>
      <c r="C5" s="30" t="str">
        <f>TEXT($M$1-1,"####")&amp;" NPE (Expires FY"&amp;TEXT($M$1-1998,0)&amp;")"</f>
        <v>2022 NPE (Expires FY25)</v>
      </c>
      <c r="D5" s="17"/>
      <c r="E5" s="17"/>
      <c r="F5" s="64"/>
      <c r="G5" s="64"/>
      <c r="H5" s="62" t="str">
        <f>IF(M1-1&lt;2022,"",IF(M1&gt;2027,"",TEXT($M$1-1,"####")&amp;" AIG (Expires FY"&amp;TEXT($M$1-1998,0)&amp;")"))</f>
        <v>2022 AIG (Expires FY25)</v>
      </c>
      <c r="I5" s="15"/>
      <c r="J5" s="62"/>
      <c r="K5" s="24"/>
      <c r="L5" s="76"/>
      <c r="M5" s="60"/>
      <c r="P5" s="100"/>
    </row>
    <row r="6" spans="1:24" ht="14.1" customHeight="1" x14ac:dyDescent="0.2">
      <c r="A6" s="26"/>
      <c r="B6" s="48"/>
      <c r="C6" s="43" t="str">
        <f>"Estimated" &amp;" NPE (for planning through "&amp;TEXT($M$1+4,0)&amp;")"</f>
        <v>Estimated NPE (for planning through 2027)</v>
      </c>
      <c r="D6" s="17"/>
      <c r="E6" s="17"/>
      <c r="F6" s="64"/>
      <c r="G6" s="64"/>
      <c r="H6" s="62" t="str">
        <f>IF(M1&lt;2022,"",IF(M1&gt;2026,"",TEXT($M$1,"####")&amp;" AIG (for planning through 2026)"))</f>
        <v>2023 AIG (for planning through 2026)</v>
      </c>
      <c r="I6" s="15"/>
      <c r="J6" s="62"/>
      <c r="K6" s="24"/>
      <c r="L6" s="76"/>
      <c r="M6" s="60"/>
      <c r="P6" s="100"/>
    </row>
    <row r="7" spans="1:24" ht="12.75" customHeight="1" thickBot="1" x14ac:dyDescent="0.4">
      <c r="A7" s="31"/>
      <c r="B7" s="32"/>
      <c r="C7" s="32"/>
      <c r="D7" s="32"/>
      <c r="E7" s="33"/>
      <c r="F7" s="34"/>
      <c r="G7" s="34"/>
      <c r="H7" s="34"/>
      <c r="I7" s="34"/>
      <c r="J7" s="35"/>
      <c r="K7" s="35"/>
      <c r="L7" s="77"/>
      <c r="M7" s="78"/>
      <c r="P7" s="100"/>
    </row>
    <row r="8" spans="1:24" ht="14.1" customHeight="1" x14ac:dyDescent="0.2">
      <c r="A8" s="111" t="s">
        <v>24</v>
      </c>
      <c r="B8" s="123" t="s">
        <v>26</v>
      </c>
      <c r="C8" s="124"/>
      <c r="D8" s="113" t="s">
        <v>1</v>
      </c>
      <c r="E8" s="115" t="s">
        <v>2</v>
      </c>
      <c r="F8" s="116"/>
      <c r="G8" s="74"/>
      <c r="H8" s="119" t="s">
        <v>3</v>
      </c>
      <c r="I8" s="128" t="s">
        <v>25</v>
      </c>
      <c r="J8" s="129"/>
      <c r="K8" s="129"/>
      <c r="L8" s="129"/>
      <c r="M8" s="130"/>
      <c r="P8" s="101"/>
    </row>
    <row r="9" spans="1:24" ht="25.5" customHeight="1" thickBot="1" x14ac:dyDescent="0.25">
      <c r="A9" s="112"/>
      <c r="B9" s="7" t="s">
        <v>22</v>
      </c>
      <c r="C9" s="7" t="s">
        <v>23</v>
      </c>
      <c r="D9" s="114"/>
      <c r="E9" s="117"/>
      <c r="F9" s="118"/>
      <c r="G9" s="69"/>
      <c r="H9" s="120"/>
      <c r="I9" s="36" t="s">
        <v>22</v>
      </c>
      <c r="J9" s="36" t="s">
        <v>23</v>
      </c>
      <c r="K9" s="36" t="s">
        <v>30</v>
      </c>
      <c r="L9" s="36" t="s">
        <v>4</v>
      </c>
      <c r="M9" s="37" t="s">
        <v>5</v>
      </c>
      <c r="O9" s="56"/>
      <c r="P9" s="102"/>
    </row>
    <row r="10" spans="1:24" ht="12.75" customHeight="1" x14ac:dyDescent="0.2">
      <c r="A10" s="126">
        <f>M1</f>
        <v>2023</v>
      </c>
      <c r="B10" s="134">
        <f>+SUM($B$3:$B$6)</f>
        <v>0</v>
      </c>
      <c r="C10" s="134">
        <f>+VLOOKUP(A10-3,Sheet1!$A$2:$J$15,2)+VLOOKUP(A10-2,Sheet1!$A$2:$J$15,3)+VLOOKUP(A10-1,Sheet1!$A$2:$J$15,4)+VLOOKUP(A10,Sheet1!$A$2:$J$15,5)</f>
        <v>0</v>
      </c>
      <c r="D10" s="67"/>
      <c r="E10" s="104"/>
      <c r="F10" s="105"/>
      <c r="G10" s="80" t="str">
        <f>IF(ISBLANK(D10),"",IF(D10="AIP/BIL",IF(D11="AIP/BIL","AIP portion:","Select AIP/BIL"),""))</f>
        <v/>
      </c>
      <c r="H10" s="65"/>
      <c r="I10" s="82">
        <f>IF(OR(D10="AIP",D10="AIP/BIL"),TRUNC((+H10*0.9),0)-K10,(IF(D10="AIP-MY",TRUNC((H10*0.9),0),0)))</f>
        <v>0</v>
      </c>
      <c r="J10" s="83">
        <f>IF(D10="BIL",IF(TRUNC((H10*0.9),0)&gt;C10,C10,TRUNC((H10*0.9),0)),0)</f>
        <v>0</v>
      </c>
      <c r="K10" s="84">
        <f>IF(G10="BIL portion:",0,IF(OR(D10="AIP",D10="AIP/BIL"),IF(TRUNC((H10*0.9),0)&gt;B10,(H10*0.9)-B10,0),0))</f>
        <v>0</v>
      </c>
      <c r="L10" s="50"/>
      <c r="M10" s="91">
        <f>IF(OR(D10="AIP/BIL",D10="AIP",D10="BIL"),(H10*0.1),(IF(D10="AIP-MY",H10*0.1,H10-L10)))</f>
        <v>0</v>
      </c>
      <c r="N10" s="56"/>
      <c r="O10" s="95">
        <f>IF(D10="BIL",IF((TRUNC((H10*0.9),0))&gt;C10,TRUNC((C10)/0.9,0),0),0)</f>
        <v>0</v>
      </c>
      <c r="P10" s="100"/>
    </row>
    <row r="11" spans="1:24" ht="12.75" customHeight="1" x14ac:dyDescent="0.2">
      <c r="A11" s="126"/>
      <c r="B11" s="135"/>
      <c r="C11" s="135"/>
      <c r="D11" s="51"/>
      <c r="E11" s="106"/>
      <c r="F11" s="107"/>
      <c r="G11" s="81" t="str">
        <f>IF(ISBLANK(D10),"",IF(AND(D10="AIP/BIL",D11="AIP/BIL"),"BIL portion:",(IF(D10="AIP/BIL","Funding Source",IF(D11="AIP/BIL","AIP portion:","")))))</f>
        <v/>
      </c>
      <c r="H11" s="66"/>
      <c r="I11" s="85">
        <f>IF(G11="BIL Portion:",0,IF(OR(D11="AIP",D11="AIP/BIL"),TRUNC(+H11*0.9,0)-K11,(IF(D11="AIP-MY",(TRUNC(+H11*0.9,0)),0))))</f>
        <v>0</v>
      </c>
      <c r="J11" s="86">
        <f>IF(D11="BIL",IF(TRUNC((H11*0.9),0)&gt;(C10-J10),C10-J10,TRUNC((H11*0.9),0)),IF(AND(D10="AIP/BIL",D11="AIP/BIL"),IF((TRUNC((H11*0.9),0)&gt;(C10-J10)),C10-J10,TRUNC((H11*0.9),0)),0))</f>
        <v>0</v>
      </c>
      <c r="K11" s="87">
        <f>IF(AND(D10="AIP/BIL",D10="AIP/BIL"),0,IF(OR(D11="AIP",D11="AIP/BIL"),IF((TRUNC((H11*0.9),0)&gt;(B10-I10)),((TRUNC((H11*0.9),0))-(B10-I10)),0),0))</f>
        <v>0</v>
      </c>
      <c r="L11" s="52"/>
      <c r="M11" s="92">
        <f>IF(OR(D11="AIP/BIL",D11="AIP",D11="BIL"),(H11*0.1),(IF(D11="AIP-MY",H11*0.1,H11-L11)))</f>
        <v>0</v>
      </c>
      <c r="N11" s="56"/>
      <c r="O11" s="95">
        <f>IF(OR(D11="AIP/BIL",D11="BIL"),IF((TRUNC((H11*0.9),0))&gt;C10-J10,TRUNC((C10-J10)/0.9,0),0),0)</f>
        <v>0</v>
      </c>
      <c r="P11" s="100"/>
    </row>
    <row r="12" spans="1:24" ht="12.75" customHeight="1" x14ac:dyDescent="0.2">
      <c r="A12" s="126"/>
      <c r="B12" s="136"/>
      <c r="C12" s="136"/>
      <c r="D12" s="51"/>
      <c r="E12" s="106"/>
      <c r="F12" s="107"/>
      <c r="G12" s="72"/>
      <c r="H12" s="66"/>
      <c r="I12" s="85">
        <f>IF(G12="BIL Portion:",0,IF(OR(D12="AIP",D12="AIP/BIL"),(TRUNC(+TRUNC((H12*0.9),0),0))-K12,(IF(D12="AIP-MY",(TRUNC(+TRUNC((H12*0.9),0),0)),0))))</f>
        <v>0</v>
      </c>
      <c r="J12" s="86">
        <f>IF(D12="BIL",IF((TRUNC((H12*0.9),0))&gt;(C10-J10-J11),C10-J10-J11,TRUNC((H12*0.9),0)),IF(AND(D11="AIP/BIL",D12="AIP/BIL"),IF((TRUNC((H12*0.9),0)&gt;(C10-J10-J11)),C10-J10-J11,TRUNC((H12*0.9),0)),0))</f>
        <v>0</v>
      </c>
      <c r="K12" s="87">
        <f>IF(AND(D11="AIP/BIL",D11="AIP/BIL"),0,IF(OR(D12="AIP",D12="AIP/BIL"),IF((TRUNC((H12*0.9),0)&gt;(B10-I10-I11)),((TRUNC((H12*0.9),0))-(B10-I10-I11)),0),0))</f>
        <v>0</v>
      </c>
      <c r="L12" s="52"/>
      <c r="M12" s="92">
        <f>IF(OR(D12="AIP",D12="BIL"),(H12*0.1),(IF(D12="AIP-MY",H12*0.1,H12-L12)))</f>
        <v>0</v>
      </c>
      <c r="N12" s="56"/>
      <c r="O12" s="95">
        <f>IF(OR(D13="AIP/BIL",D13="BIL"),IF((TRUNC((H12*0.9),0))&gt;C10-J10-J11,TRUNC((C10-J10-J11)/0.9,0),0),0)</f>
        <v>0</v>
      </c>
      <c r="P12" s="103"/>
    </row>
    <row r="13" spans="1:24" ht="12.75" customHeight="1" x14ac:dyDescent="0.2">
      <c r="A13" s="126"/>
      <c r="B13" s="132" t="str">
        <f>"Total = "&amp;TEXT(B10+C10,"$#,##0")</f>
        <v>Total = $0</v>
      </c>
      <c r="C13" s="133"/>
      <c r="D13" s="51"/>
      <c r="E13" s="106"/>
      <c r="F13" s="107"/>
      <c r="G13" s="72"/>
      <c r="H13" s="66"/>
      <c r="I13" s="85">
        <f>IF(G13="BIL Portion:",0,IF(OR(D13="AIP",D13="AIP/BIL"),(TRUNC(+H13*0.9,0))-K13,(IF(D13="AIP-MY",(TRUNC(+H13*0.9,0)),0))))</f>
        <v>0</v>
      </c>
      <c r="J13" s="86">
        <f>IF(D13="BIL",IF((H13*0.9)&gt;(C10-J10-J11-J12),C10-J10-J11-J12,H13*0.9),IF(AND(D12="AIP/BIL",D13="AIP/BIL"),IF((H13*0.9&gt;(C10-J10-J11-J12)),C10-J10-J11-J12,H13*0.9),0))</f>
        <v>0</v>
      </c>
      <c r="K13" s="87">
        <f>IF(AND(D12="AIP/BIL",D12="AIP/BIL"),0,IF(OR(D13="AIP",D13="AIP/BIL"),IF((H13*0.9&gt;(B10-I10-I11-I12)),((H13*0.9)-(B10-I10-I11-I12)),0),0))</f>
        <v>0</v>
      </c>
      <c r="L13" s="52"/>
      <c r="M13" s="92">
        <f>IF(OR(D13="AIP",D13="BIL"),(H13*0.1),(IF(D13="AIP-MY",H13*0.1,H13-L13)))</f>
        <v>0</v>
      </c>
      <c r="N13" s="56"/>
      <c r="O13" s="95">
        <f>IF(OR(D14="AIP/BIL",D14="BIL"),IF((H13*0.9)&gt;C10-J10-J11-J12,TRUNC((C10-J10-J11-J12)/0.9,0),0),0)</f>
        <v>0</v>
      </c>
      <c r="P13" s="56"/>
      <c r="Q13" s="96"/>
      <c r="S13" s="11"/>
    </row>
    <row r="14" spans="1:24" s="11" customFormat="1" ht="12.75" customHeight="1" thickBot="1" x14ac:dyDescent="0.25">
      <c r="A14" s="126"/>
      <c r="B14" s="132"/>
      <c r="C14" s="133"/>
      <c r="D14" s="51"/>
      <c r="E14" s="121"/>
      <c r="F14" s="122"/>
      <c r="G14" s="72"/>
      <c r="H14" s="71"/>
      <c r="I14" s="88">
        <f>IF(G14="BIL Portion:",0,IF(OR(D14="AIP",D14="AIP/BIL"),(TRUNC(+H14*0.9,0))-K14,(IF(D14="AIP-MY",(TRUNC(+H14*0.9,0)),0))))</f>
        <v>0</v>
      </c>
      <c r="J14" s="86">
        <f>IF(D14="BIL",IF((TRUNC((H14*0.9),0))&gt;(C10-J10-J11-J12-J13),C10-J10-J11-J12-J13,TRUNC((H14*0.9),0)),IF(AND(D13="AIP/BIL",D14="AIP/BIL"),IF((TRUNC((H14*0.9),0)&gt;(C10-J10-J11-J12-J13)),C10-J10-J11-J12-J13,TRUNC((H14*0.9),0)),0))</f>
        <v>0</v>
      </c>
      <c r="K14" s="89">
        <f>IF(AND(D13="AIP/BIL",D13="AIP/BIL"),0,IF(OR(D14="AIP",D14="AIP/BIL"),IF((TRUNC((H14*0.9),0)&gt;(B10-I10-I11-I12-I13)),((TRUNC((H14*0.9),0))-(B10-I10-I11-I12-I13)),0),0))</f>
        <v>0</v>
      </c>
      <c r="L14" s="53"/>
      <c r="M14" s="92">
        <f>IF(OR(D14="AIP",D14="BIL"),(H14*0.1),(IF(D14="AIP-MY",H14*0.1,H14-L14)))</f>
        <v>0</v>
      </c>
      <c r="N14" s="58"/>
      <c r="O14" s="95">
        <f>IF(OR(D15="AIP/BIL",D15="BIL"),IF((TRUNC((H14*0.9),0))&gt;C10-J10-J11-J12-J13,TRUNC((C10-J10-J11-J12-J13)/0.9,0),0),0)</f>
        <v>0</v>
      </c>
      <c r="P14" s="96"/>
      <c r="Q14" s="8"/>
      <c r="R14" s="8"/>
      <c r="S14" s="8"/>
      <c r="T14" s="8"/>
      <c r="U14" s="8"/>
      <c r="V14" s="8"/>
      <c r="W14" s="8"/>
      <c r="X14" s="8"/>
    </row>
    <row r="15" spans="1:24" ht="15.95" customHeight="1" thickBot="1" x14ac:dyDescent="0.25">
      <c r="A15" s="70"/>
      <c r="B15" s="93">
        <f>+B10-I15</f>
        <v>0</v>
      </c>
      <c r="C15" s="93">
        <f>+C10-J15</f>
        <v>0</v>
      </c>
      <c r="D15" s="68" t="s">
        <v>6</v>
      </c>
      <c r="E15" s="68"/>
      <c r="F15" s="73"/>
      <c r="G15" s="38" t="str">
        <f>TEXT($M$1,"####")&amp;" Annual Subtotals:"</f>
        <v>2023 Annual Subtotals:</v>
      </c>
      <c r="H15" s="45">
        <f t="shared" ref="H15" si="0">SUM(H10:H14)</f>
        <v>0</v>
      </c>
      <c r="I15" s="90">
        <f>TRUNC(SUM(I10:I14),0)</f>
        <v>0</v>
      </c>
      <c r="J15" s="90">
        <f>TRUNC(SUM(J10:J14),0)</f>
        <v>0</v>
      </c>
      <c r="K15" s="90">
        <f>TRUNC(SUM(K10:K14),0)</f>
        <v>0</v>
      </c>
      <c r="L15" s="90">
        <f>TRUNC(SUM(L10:L14),0)</f>
        <v>0</v>
      </c>
      <c r="M15" s="90">
        <f>TRUNC(SUM(M10:M14),0)</f>
        <v>0</v>
      </c>
      <c r="N15" s="56"/>
      <c r="O15" s="94"/>
      <c r="P15" s="25">
        <f>IF(OR(G10="Select AIP/BIL",G16="Select AIP/BIL",G22="Select AIP/BIL",G28="Select AIP/BIL",G34="Select AIP/BIL",SUM(O10:O38)&gt;0),"Adjust the Orange cell to correct problem.",0)</f>
        <v>0</v>
      </c>
    </row>
    <row r="16" spans="1:24" ht="12.75" customHeight="1" x14ac:dyDescent="0.2">
      <c r="A16" s="126">
        <f>+M1+1</f>
        <v>2024</v>
      </c>
      <c r="B16" s="134">
        <f>IF((B4+B5+2*$B$6)&gt;(B15+$B$6),B15+$B$6,(B4+B5+2*$B$6))</f>
        <v>0</v>
      </c>
      <c r="C16" s="134">
        <f>IF(+VLOOKUP(A10-2,Sheet1!A2:J15,3)+VLOOKUP(A10-1,Sheet1!A2:J15,4)+VLOOKUP(A10,Sheet1!A2:J15,5)+VLOOKUP(A16,Sheet1!A2:J15,6)&gt;+VLOOKUP(A16,Sheet1!A2:J15,6)+C15,+VLOOKUP(A16,Sheet1!A2:J15,6)+C15,(+VLOOKUP(A10-2,Sheet1!A2:J15,3)+VLOOKUP(A10-1,Sheet1!A2:J15,4)+VLOOKUP(A10,Sheet1!A2:J15,5)+VLOOKUP(A16,Sheet1!A2:J15,6)))</f>
        <v>0</v>
      </c>
      <c r="D16" s="67"/>
      <c r="E16" s="104"/>
      <c r="F16" s="105"/>
      <c r="G16" s="80" t="str">
        <f>IF(ISBLANK(D16),"",IF(D16="AIP/BIL",IF(D17="AIP/BIL","AIP portion:","Select AIP/BIL"),""))</f>
        <v/>
      </c>
      <c r="H16" s="65"/>
      <c r="I16" s="82">
        <f>IF(OR(D16="AIP",D16="AIP/BIL"),TRUNC((+H16*0.9),0)-K16,(IF(D16="AIP-MY",TRUNC((H16*0.9),0),0)))</f>
        <v>0</v>
      </c>
      <c r="J16" s="83">
        <f>IF(D16="BIL",IF(TRUNC((H16*0.9),0)&gt;C16,C16,TRUNC((H16*0.9),0)),0)</f>
        <v>0</v>
      </c>
      <c r="K16" s="84">
        <f>IF(G16="BIL portion:",0,IF(OR(D16="AIP",D16="AIP/BIL"),IF(TRUNC((H16*0.9),0)&gt;B16,(H16*0.9)-B16,0),0))</f>
        <v>0</v>
      </c>
      <c r="L16" s="50"/>
      <c r="M16" s="91">
        <f>IF(OR(D16="AIP/BIL",D16="AIP",D16="BIL"),(H16*0.1),(IF(D16="AIP-MY",H16*0.1,H16-L16)))</f>
        <v>0</v>
      </c>
      <c r="N16" s="56"/>
      <c r="O16" s="95">
        <f>IF(D16="BIL",IF((TRUNC((H16*0.9),0))&gt;C16,TRUNC((C16)/0.9,0),0),0)</f>
        <v>0</v>
      </c>
      <c r="P16" s="25"/>
    </row>
    <row r="17" spans="1:20" ht="12.75" customHeight="1" x14ac:dyDescent="0.2">
      <c r="A17" s="126"/>
      <c r="B17" s="135"/>
      <c r="C17" s="135"/>
      <c r="D17" s="51"/>
      <c r="E17" s="106"/>
      <c r="F17" s="107"/>
      <c r="G17" s="81" t="str">
        <f>IF(ISBLANK(D16),"",IF(AND(D16="AIP/BIL",D17="AIP/BIL"),"BIL portion:",(IF(D16="AIP/BIL","Funding Source",IF(D17="AIP/BIL","AIP portion:","")))))</f>
        <v/>
      </c>
      <c r="H17" s="66"/>
      <c r="I17" s="85">
        <f>IF(G17="BIL Portion:",0,IF(OR(D17="AIP",D17="AIP/BIL"),TRUNC(+H17*0.9,0)-K17,(IF(D17="AIP-MY",(TRUNC(+H17*0.9,0)),0))))</f>
        <v>0</v>
      </c>
      <c r="J17" s="86">
        <f>IF(D17="BIL",IF(TRUNC((H17*0.9),0)&gt;(C16-J16),C16-J16,TRUNC((H17*0.9),0)),IF(AND(D16="AIP/BIL",D17="AIP/BIL"),IF((TRUNC((H17*0.9),0)&gt;(C16-J16)),C16-J16,TRUNC((H17*0.9),0)),0))</f>
        <v>0</v>
      </c>
      <c r="K17" s="87">
        <f>IF(AND(D16="AIP/BIL",D16="AIP/BIL"),0,IF(OR(D17="AIP",D17="AIP/BIL"),IF((TRUNC((H17*0.9),0)&gt;(B16-I16)),((TRUNC((H17*0.9),0))-(B16-I16)),0),0))</f>
        <v>0</v>
      </c>
      <c r="L17" s="52"/>
      <c r="M17" s="92">
        <f>IF(OR(D17="AIP/BIL",D17="AIP",D17="BIL"),(H17*0.1),(IF(D17="AIP-MY",H17*0.1,H17-L17)))</f>
        <v>0</v>
      </c>
      <c r="N17" s="56"/>
      <c r="O17" s="95">
        <f>IF(OR(D17="AIP/BIL",D17="BIL"),IF((TRUNC((H17*0.9),0))&gt;C16-J16,TRUNC((C16-J16)/0.9,0),0),0)</f>
        <v>0</v>
      </c>
      <c r="P17" s="25">
        <f>IF(OR($G$10="Select AIP/BIL",$G$16="Select AIP/BIL",$G$22="Select AIP/BIL",$G$28="Select AIP/BIL",$G$34="Select AIP/BIL",SUM($O$10:$O$38)&gt;0),"Notes on how to fix the problem appear in Yellow cells.",0)</f>
        <v>0</v>
      </c>
      <c r="R17" s="2"/>
    </row>
    <row r="18" spans="1:20" ht="12.75" customHeight="1" x14ac:dyDescent="0.2">
      <c r="A18" s="126"/>
      <c r="B18" s="136"/>
      <c r="C18" s="136"/>
      <c r="D18" s="51"/>
      <c r="E18" s="106"/>
      <c r="F18" s="107"/>
      <c r="G18" s="72"/>
      <c r="H18" s="66"/>
      <c r="I18" s="85">
        <f>IF(G18="BIL Portion:",0,IF(OR(D18="AIP",D18="AIP/BIL"),(TRUNC(+TRUNC((H18*0.9),0),0))-K18,(IF(D18="AIP-MY",(TRUNC(+TRUNC((H18*0.9),0),0)),0))))</f>
        <v>0</v>
      </c>
      <c r="J18" s="86">
        <f>IF(D18="BIL",IF((TRUNC((H18*0.9),0))&gt;(C16-J16-J17),C16-J16-J17,TRUNC((H18*0.9),0)),IF(AND(D17="AIP/BIL",D18="AIP/BIL"),IF((TRUNC((H18*0.9),0)&gt;(C16-J16-J17)),C16-J16-J17,TRUNC((H18*0.9),0)),0))</f>
        <v>0</v>
      </c>
      <c r="K18" s="87">
        <f>IF(AND(D17="AIP/BIL",D17="AIP/BIL"),0,IF(OR(D18="AIP",D18="AIP/BIL"),IF((TRUNC((H18*0.9),0)&gt;(B16-I16-I17)),((TRUNC((H18*0.9),0))-(B16-I16-I17)),0),0))</f>
        <v>0</v>
      </c>
      <c r="L18" s="52"/>
      <c r="M18" s="92">
        <f>IF(OR(D18="AIP",D18="BIL"),(H18*0.1),(IF(D18="AIP-MY",H18*0.1,H18-L18)))</f>
        <v>0</v>
      </c>
      <c r="N18" s="56"/>
      <c r="O18" s="95">
        <f>IF(OR(D19="AIP/BIL",D19="BIL"),IF((TRUNC((H18*0.9),0))&gt;C16-J16-J17,TRUNC((C16-J16-J17)/0.9,0),0),0)</f>
        <v>0</v>
      </c>
      <c r="R18" s="2"/>
      <c r="T18" s="2"/>
    </row>
    <row r="19" spans="1:20" ht="12.75" customHeight="1" x14ac:dyDescent="0.2">
      <c r="A19" s="126"/>
      <c r="B19" s="132" t="str">
        <f>"Total = "&amp;TEXT(B16+C16,"$#,##0")</f>
        <v>Total = $0</v>
      </c>
      <c r="C19" s="133"/>
      <c r="D19" s="51"/>
      <c r="E19" s="106"/>
      <c r="F19" s="107"/>
      <c r="G19" s="72"/>
      <c r="H19" s="66"/>
      <c r="I19" s="85">
        <f>IF(G19="BIL Portion:",0,IF(OR(D19="AIP",D19="AIP/BIL"),(TRUNC(+H19*0.9,0))-K19,(IF(D19="AIP-MY",(TRUNC(+H19*0.9,0)),0))))</f>
        <v>0</v>
      </c>
      <c r="J19" s="86">
        <f>IF(D19="BIL",IF((H19*0.9)&gt;(C16-J16-J17-J18),C16-J16-J17-J18,H19*0.9),IF(AND(D18="AIP/BIL",D19="AIP/BIL"),IF((H19*0.9&gt;(C16-J16-J17-J18)),C16-J16-J17-J18,H19*0.9),0))</f>
        <v>0</v>
      </c>
      <c r="K19" s="87">
        <f>IF(AND(D18="AIP/BIL",D18="AIP/BIL"),0,IF(OR(D19="AIP",D19="AIP/BIL"),IF((H19*0.9&gt;(B16-I16-I17-I18)),((H19*0.9)-(B16-I16-I17-I18)),0),0))</f>
        <v>0</v>
      </c>
      <c r="L19" s="52"/>
      <c r="M19" s="92">
        <f>IF(OR(D19="AIP",D19="BIL"),(H19*0.1),(IF(D19="AIP-MY",H19*0.1,H19-L19)))</f>
        <v>0</v>
      </c>
      <c r="N19" s="56"/>
      <c r="O19" s="95">
        <f>IF(OR(D20="AIP/BIL",D20="BIL"),IF((H19*0.9)&gt;C16-J16-J17-J18,TRUNC((C16-J16-J17-J18)/0.9,0),0),0)</f>
        <v>0</v>
      </c>
      <c r="P19" s="56"/>
    </row>
    <row r="20" spans="1:20" s="10" customFormat="1" ht="12.75" customHeight="1" thickBot="1" x14ac:dyDescent="0.25">
      <c r="A20" s="126"/>
      <c r="B20" s="132"/>
      <c r="C20" s="133"/>
      <c r="D20" s="51"/>
      <c r="E20" s="121"/>
      <c r="F20" s="122"/>
      <c r="G20" s="72"/>
      <c r="H20" s="71"/>
      <c r="I20" s="88">
        <f>IF(G20="BIL Portion:",0,IF(OR(D20="AIP",D20="AIP/BIL"),(TRUNC(+H20*0.9,0))-K20,(IF(D20="AIP-MY",(TRUNC(+H20*0.9,0)),0))))</f>
        <v>0</v>
      </c>
      <c r="J20" s="86">
        <f>IF(D20="BIL",IF((TRUNC((H20*0.9),0))&gt;(C16-J16-J17-J18-J19),C16-J16-J17-J18-J19,TRUNC((H20*0.9),0)),IF(AND(D19="AIP/BIL",D20="AIP/BIL"),IF((TRUNC((H20*0.9),0)&gt;(C16-J16-J17-J18-J19)),C16-J16-J17-J18-J19,TRUNC((H20*0.9),0)),0))</f>
        <v>0</v>
      </c>
      <c r="K20" s="89">
        <f>IF(AND(D19="AIP/BIL",D19="AIP/BIL"),0,IF(OR(D20="AIP",D20="AIP/BIL"),IF((TRUNC((H20*0.9),0)&gt;(B16-I16-I17-I18-I19)),((TRUNC((H20*0.9),0))-(B16-I16-I17-I18-I19)),0),0))</f>
        <v>0</v>
      </c>
      <c r="L20" s="53"/>
      <c r="M20" s="92">
        <f>IF(OR(D20="AIP",D20="BIL"),(H20*0.1),(IF(D20="AIP-MY",H20*0.1,H20-L20)))</f>
        <v>0</v>
      </c>
      <c r="N20" s="58"/>
      <c r="O20" s="95">
        <f>IF(OR(D21="AIP/BIL",D21="BIL"),IF((TRUNC((H20*0.9),0))&gt;C16-J16-J17-J18-J19,TRUNC((C16-J16-J17-J18-J19)/0.9,0),0),0)</f>
        <v>0</v>
      </c>
      <c r="P20" s="59"/>
    </row>
    <row r="21" spans="1:20" ht="15.95" customHeight="1" thickBot="1" x14ac:dyDescent="0.25">
      <c r="A21" s="70"/>
      <c r="B21" s="93">
        <f>+B16-I21</f>
        <v>0</v>
      </c>
      <c r="C21" s="93">
        <f>+C16-J21</f>
        <v>0</v>
      </c>
      <c r="D21" s="68" t="s">
        <v>6</v>
      </c>
      <c r="E21" s="68"/>
      <c r="F21" s="73"/>
      <c r="G21" s="38" t="str">
        <f>TEXT($M$1+1,"####")&amp;" Annual Subtotals:"</f>
        <v>2024 Annual Subtotals:</v>
      </c>
      <c r="H21" s="45">
        <f t="shared" ref="H21" si="1">SUM(H16:H20)</f>
        <v>0</v>
      </c>
      <c r="I21" s="90">
        <f>TRUNC(SUM(I16:I20),0)</f>
        <v>0</v>
      </c>
      <c r="J21" s="90">
        <f>TRUNC(SUM(J16:J20),0)</f>
        <v>0</v>
      </c>
      <c r="K21" s="90">
        <f>TRUNC(SUM(K16:K20),0)</f>
        <v>0</v>
      </c>
      <c r="L21" s="90">
        <f>TRUNC(SUM(L16:L20),0)</f>
        <v>0</v>
      </c>
      <c r="M21" s="90">
        <f>TRUNC(SUM(M16:M20),0)</f>
        <v>0</v>
      </c>
      <c r="N21" s="56"/>
      <c r="O21" s="56"/>
      <c r="P21" s="108" t="str">
        <f>IF(SUM(O10:O38)&gt;0,("The Estimated Cost requires a Funding Plan using more AIG Funds than currently available.
The maximum Estimated Cost using AIG funds is "&amp;TEXT(SUM(O10:O38),"$#,###")),IF(OR(G10="Select AIP/BIL",G16="Select AIP/BIL",G22="Select AIP/BIL",G28="Select AIP/BIL",G34="Select AIP/BIL"),"You have selected AIP/BIL in the first project line. 
In order to proceed, you must also select AIP/BIL in the second project line. 
Or select another Funding Source type in the first project line.",""))</f>
        <v/>
      </c>
      <c r="Q21" s="79"/>
    </row>
    <row r="22" spans="1:20" ht="12.75" customHeight="1" x14ac:dyDescent="0.2">
      <c r="A22" s="125">
        <f>+M1+2</f>
        <v>2025</v>
      </c>
      <c r="B22" s="134">
        <f>IF((B5+3*$B$6)&gt;(B21+$B$6),B21+$B$6,(B5+3*$B$6))</f>
        <v>0</v>
      </c>
      <c r="C22" s="134">
        <f>IF(VLOOKUP(A10-1,Sheet1!A2:J15,4)+VLOOKUP(A10,Sheet1!A2:J15,5)+VLOOKUP(A16,Sheet1!A2:J15,6)+VLOOKUP(A22,Sheet1!A2:J15,7)&gt;+VLOOKUP(A22,Sheet1!A2:J15,7)+C21,+VLOOKUP(A22,Sheet1!A2:J15,7)+C21,(+VLOOKUP(A10-1,Sheet1!A2:J15,4)+VLOOKUP(A10,Sheet1!A2:J15,5)+VLOOKUP(A16,Sheet1!A2:J15,6)+VLOOKUP(A22,Sheet1!A2:J15,7)))</f>
        <v>0</v>
      </c>
      <c r="D22" s="67"/>
      <c r="E22" s="104"/>
      <c r="F22" s="105"/>
      <c r="G22" s="80" t="str">
        <f>IF(ISBLANK(D22),"",IF(D22="AIP/BIL",IF(D23="AIP/BIL","AIP portion:","Select AIP/BIL"),""))</f>
        <v/>
      </c>
      <c r="H22" s="65"/>
      <c r="I22" s="82">
        <f>IF(OR(D22="AIP",D22="AIP/BIL"),TRUNC((+H22*0.9),0)-K22,(IF(D22="AIP-MY",TRUNC((H22*0.9),0),0)))</f>
        <v>0</v>
      </c>
      <c r="J22" s="83">
        <f>IF(D22="BIL",IF(TRUNC((H22*0.9),0)&gt;C22,C22,TRUNC((H22*0.9),0)),0)</f>
        <v>0</v>
      </c>
      <c r="K22" s="84">
        <f>IF(G22="BIL portion:",0,IF(OR(D22="AIP",D22="AIP/BIL"),IF(TRUNC((H22*0.9),0)&gt;B22,(H22*0.9)-B22,0),0))</f>
        <v>0</v>
      </c>
      <c r="L22" s="50"/>
      <c r="M22" s="91">
        <f>IF(OR(D22="AIP/BIL",D22="AIP",D22="BIL"),(H22*0.1),(IF(D22="AIP-MY",H22*0.1,H22-L22)))</f>
        <v>0</v>
      </c>
      <c r="N22" s="56"/>
      <c r="O22" s="95">
        <f>IF(D22="BIL",IF((TRUNC((H22*0.9),0))&gt;C22,TRUNC((C22)/0.9,0),0),0)</f>
        <v>0</v>
      </c>
      <c r="P22" s="108"/>
    </row>
    <row r="23" spans="1:20" ht="12.75" customHeight="1" x14ac:dyDescent="0.2">
      <c r="A23" s="126"/>
      <c r="B23" s="135"/>
      <c r="C23" s="135"/>
      <c r="D23" s="51"/>
      <c r="E23" s="106"/>
      <c r="F23" s="107"/>
      <c r="G23" s="81" t="str">
        <f>IF(ISBLANK(D22),"",IF(AND(D22="AIP/BIL",D23="AIP/BIL"),"BIL portion:",(IF(D22="AIP/BIL","Funding Source",IF(D23="AIP/BIL","AIP portion:","")))))</f>
        <v/>
      </c>
      <c r="H23" s="66"/>
      <c r="I23" s="85">
        <f>IF(G23="BIL Portion:",0,IF(OR(D23="AIP",D23="AIP/BIL"),TRUNC(+H23*0.9,0)-K23,(IF(D23="AIP-MY",(TRUNC(+H23*0.9,0)),0))))</f>
        <v>0</v>
      </c>
      <c r="J23" s="86">
        <f>IF(D23="BIL",IF(TRUNC((H23*0.9),0)&gt;(C22-J22),C22-J22,TRUNC((H23*0.9),0)),IF(AND(D22="AIP/BIL",D23="AIP/BIL"),IF((TRUNC((H23*0.9),0)&gt;(C22-J22)),C22-J22,TRUNC((H23*0.9),0)),0))</f>
        <v>0</v>
      </c>
      <c r="K23" s="87">
        <f>IF(AND(D22="AIP/BIL",D22="AIP/BIL"),0,IF(OR(D23="AIP",D23="AIP/BIL"),IF((TRUNC((H23*0.9),0)&gt;(B22-I22)),((TRUNC((H23*0.9),0))-(B22-I22)),0),0))</f>
        <v>0</v>
      </c>
      <c r="L23" s="52"/>
      <c r="M23" s="92">
        <f>IF(OR(D23="AIP/BIL",D23="AIP",D23="BIL"),(H23*0.1),(IF(D23="AIP-MY",H23*0.1,H23-L23)))</f>
        <v>0</v>
      </c>
      <c r="N23" s="56"/>
      <c r="O23" s="95">
        <f>IF(OR(D23="AIP/BIL",D23="BIL"),IF((TRUNC((H23*0.9),0))&gt;C22-J22,TRUNC((C22-J22)/0.9,0),0),0)</f>
        <v>0</v>
      </c>
      <c r="P23" s="108"/>
    </row>
    <row r="24" spans="1:20" ht="12.75" customHeight="1" x14ac:dyDescent="0.2">
      <c r="A24" s="126"/>
      <c r="B24" s="136"/>
      <c r="C24" s="136"/>
      <c r="D24" s="51"/>
      <c r="E24" s="106"/>
      <c r="F24" s="107"/>
      <c r="G24" s="72"/>
      <c r="H24" s="66"/>
      <c r="I24" s="85">
        <f>IF(G24="BIL Portion:",0,IF(OR(D24="AIP",D24="AIP/BIL"),(TRUNC(+TRUNC((H24*0.9),0),0))-K24,(IF(D24="AIP-MY",(TRUNC(+TRUNC((H24*0.9),0),0)),0))))</f>
        <v>0</v>
      </c>
      <c r="J24" s="86">
        <f>IF(D24="BIL",IF((TRUNC((H24*0.9),0))&gt;(C22-J22-J23),C22-J22-J23,TRUNC((H24*0.9),0)),IF(AND(D23="AIP/BIL",D24="AIP/BIL"),IF((TRUNC((H24*0.9),0)&gt;(C22-J22-J23)),C22-J22-J23,TRUNC((H24*0.9),0)),0))</f>
        <v>0</v>
      </c>
      <c r="K24" s="87">
        <f>IF(AND(D23="AIP/BIL",D23="AIP/BIL"),0,IF(OR(D24="AIP",D24="AIP/BIL"),IF((TRUNC((H24*0.9),0)&gt;(B22-I22-I23)),((TRUNC((H24*0.9),0))-(B22-I22-I23)),0),0))</f>
        <v>0</v>
      </c>
      <c r="L24" s="52"/>
      <c r="M24" s="92">
        <f>IF(OR(D24="AIP",D24="BIL"),(H24*0.1),(IF(D24="AIP-MY",H24*0.1,H24-L24)))</f>
        <v>0</v>
      </c>
      <c r="N24" s="56"/>
      <c r="O24" s="95">
        <f>IF(OR(D25="AIP/BIL",D25="BIL"),IF((TRUNC((H24*0.9),0))&gt;C22-J22-J23,TRUNC((C22-J22-J23)/0.9,0),0),0)</f>
        <v>0</v>
      </c>
      <c r="P24" s="108"/>
      <c r="R24" s="2"/>
      <c r="T24" s="2"/>
    </row>
    <row r="25" spans="1:20" ht="12.75" customHeight="1" x14ac:dyDescent="0.2">
      <c r="A25" s="126"/>
      <c r="B25" s="132" t="str">
        <f>"Total = "&amp;TEXT(B22+C22,"$#,##0")</f>
        <v>Total = $0</v>
      </c>
      <c r="C25" s="133"/>
      <c r="D25" s="51"/>
      <c r="E25" s="106"/>
      <c r="F25" s="107"/>
      <c r="G25" s="72"/>
      <c r="H25" s="66"/>
      <c r="I25" s="85">
        <f>IF(G25="BIL Portion:",0,IF(OR(D25="AIP",D25="AIP/BIL"),(TRUNC(+H25*0.9,0))-K25,(IF(D25="AIP-MY",(TRUNC(+H25*0.9,0)),0))))</f>
        <v>0</v>
      </c>
      <c r="J25" s="86">
        <f>IF(D25="BIL",IF((H25*0.9)&gt;(C22-J22-J23-J24),C22-J22-J23-J24,H25*0.9),IF(AND(D24="AIP/BIL",D25="AIP/BIL"),IF((H25*0.9&gt;(C22-J22-J23-J24)),C22-J22-J23-J24,H25*0.9),0))</f>
        <v>0</v>
      </c>
      <c r="K25" s="87">
        <f>IF(AND(D24="AIP/BIL",D24="AIP/BIL"),0,IF(OR(D25="AIP",D25="AIP/BIL"),IF((H25*0.9&gt;(B22-I22-I23-I24)),((H25*0.9)-(B22-I22-I23-I24)),0),0))</f>
        <v>0</v>
      </c>
      <c r="L25" s="52"/>
      <c r="M25" s="92">
        <f>IF(OR(D25="AIP",D25="BIL"),(H25*0.1),(IF(D25="AIP-MY",H25*0.1,H25-L25)))</f>
        <v>0</v>
      </c>
      <c r="N25" s="56"/>
      <c r="O25" s="95">
        <f>IF(OR(D26="AIP/BIL",D26="BIL"),IF((H25*0.9)&gt;C22-J22-J23-J24,TRUNC((C22-J22-J23-J24)/0.9,0),0),0)</f>
        <v>0</v>
      </c>
      <c r="P25" s="108"/>
    </row>
    <row r="26" spans="1:20" s="11" customFormat="1" ht="12.75" customHeight="1" thickBot="1" x14ac:dyDescent="0.25">
      <c r="A26" s="127"/>
      <c r="B26" s="132"/>
      <c r="C26" s="133"/>
      <c r="D26" s="51"/>
      <c r="E26" s="121"/>
      <c r="F26" s="122"/>
      <c r="G26" s="72"/>
      <c r="H26" s="71"/>
      <c r="I26" s="88">
        <f>IF(G26="BIL Portion:",0,IF(OR(D26="AIP",D26="AIP/BIL"),(TRUNC(+H26*0.9,0))-K26,(IF(D26="AIP-MY",(TRUNC(+H26*0.9,0)),0))))</f>
        <v>0</v>
      </c>
      <c r="J26" s="86">
        <f>IF(D26="BIL",IF((TRUNC((H26*0.9),0))&gt;(C22-J22-J23-J24-J25),C22-J22-J23-J24-J25,TRUNC((H26*0.9),0)),IF(AND(D25="AIP/BIL",D26="AIP/BIL"),IF((TRUNC((H26*0.9),0)&gt;(C22-J22-J23-J24-J25)),C22-J22-J23-J24-J25,TRUNC((H26*0.9),0)),0))</f>
        <v>0</v>
      </c>
      <c r="K26" s="89">
        <f>IF(AND(D25="AIP/BIL",D25="AIP/BIL"),0,IF(OR(D26="AIP",D26="AIP/BIL"),IF((TRUNC((H26*0.9),0)&gt;(B22-I22-I23-I24-I25)),((TRUNC((H26*0.9),0))-(B22-I22-I23-I24-I25)),0),0))</f>
        <v>0</v>
      </c>
      <c r="L26" s="53"/>
      <c r="M26" s="92">
        <f>IF(OR(D26="AIP",D26="BIL"),(H26*0.1),(IF(D26="AIP-MY",H26*0.1,H26-L26)))</f>
        <v>0</v>
      </c>
      <c r="N26" s="58"/>
      <c r="O26" s="95">
        <f>IF(OR(D27="AIP/BIL",D27="BIL"),IF((TRUNC((H26*0.9),0))&gt;C22-J22-J23-J24-J25,TRUNC((C22-J22-J23-J24-J25)/0.9,0),0),0)</f>
        <v>0</v>
      </c>
      <c r="P26" s="108"/>
    </row>
    <row r="27" spans="1:20" ht="15.95" customHeight="1" thickBot="1" x14ac:dyDescent="0.25">
      <c r="A27" s="70"/>
      <c r="B27" s="93">
        <f>+B22-I27</f>
        <v>0</v>
      </c>
      <c r="C27" s="93">
        <f>+C22-J27</f>
        <v>0</v>
      </c>
      <c r="D27" s="68" t="s">
        <v>6</v>
      </c>
      <c r="E27" s="68"/>
      <c r="F27" s="73"/>
      <c r="G27" s="38" t="str">
        <f>TEXT($M$1+2,"####")&amp;" Annual Subtotals:"</f>
        <v>2025 Annual Subtotals:</v>
      </c>
      <c r="H27" s="45">
        <f t="shared" ref="H27" si="2">SUM(H22:H26)</f>
        <v>0</v>
      </c>
      <c r="I27" s="90">
        <f>TRUNC(SUM(I22:I26),0)</f>
        <v>0</v>
      </c>
      <c r="J27" s="90">
        <f>TRUNC(SUM(J22:J26),0)</f>
        <v>0</v>
      </c>
      <c r="K27" s="90">
        <f>TRUNC(SUM(K22:K26),0)</f>
        <v>0</v>
      </c>
      <c r="L27" s="90">
        <f>TRUNC(SUM(L22:L26),0)</f>
        <v>0</v>
      </c>
      <c r="M27" s="90">
        <f>TRUNC(SUM(M22:M26),0)</f>
        <v>0</v>
      </c>
      <c r="N27" s="56"/>
      <c r="O27" s="56"/>
      <c r="P27" s="108"/>
    </row>
    <row r="28" spans="1:20" ht="12.75" customHeight="1" x14ac:dyDescent="0.2">
      <c r="A28" s="125">
        <f>+M1+3</f>
        <v>2026</v>
      </c>
      <c r="B28" s="134">
        <f>IF((4*$B$6&gt;B27+$B$6),B27+$B$6,(4*$B$6))</f>
        <v>0</v>
      </c>
      <c r="C28" s="134">
        <f>IF(+VLOOKUP(A10,Sheet1!A2:J15,5)+VLOOKUP(A16,Sheet1!A2:J15,6)+VLOOKUP(A22,Sheet1!A2:J15,7)+VLOOKUP(A28,Sheet1!A2:J15,8)&gt;+VLOOKUP(A28,Sheet1!A2:J15,8)+C27,+VLOOKUP(A28,Sheet1!A2:J15,8)+C27,(+VLOOKUP(A10,Sheet1!A2:J15,5)+VLOOKUP(A16,Sheet1!A2:J15,6)+VLOOKUP(A22,Sheet1!A2:J15,7)+VLOOKUP(A28,Sheet1!A2:J15,8)))</f>
        <v>0</v>
      </c>
      <c r="D28" s="67"/>
      <c r="E28" s="104"/>
      <c r="F28" s="105"/>
      <c r="G28" s="80" t="str">
        <f>IF(ISBLANK(D28),"",IF(D28="AIP/BIL",IF(D29="AIP/BIL","AIP portion:","Select AIP/BIL"),""))</f>
        <v/>
      </c>
      <c r="H28" s="65"/>
      <c r="I28" s="82">
        <f>IF(OR(D28="AIP",D28="AIP/BIL"),TRUNC((+H28*0.9),0)-K28,(IF(D28="AIP-MY",TRUNC((H28*0.9),0),0)))</f>
        <v>0</v>
      </c>
      <c r="J28" s="83">
        <f>IF(D28="BIL",IF(TRUNC((H28*0.9),0)&gt;C28,C28,TRUNC((H28*0.9),0)),0)</f>
        <v>0</v>
      </c>
      <c r="K28" s="84">
        <f>IF(G28="BIL portion:",0,IF(OR(D28="AIP",D28="AIP/BIL"),IF(TRUNC((H28*0.9),0)&gt;B28,(H28*0.9)-B28,0),0))</f>
        <v>0</v>
      </c>
      <c r="L28" s="50"/>
      <c r="M28" s="91">
        <f>IF(OR(D28="AIP/BIL",D28="AIP",D28="BIL"),(H28*0.1),(IF(D28="AIP-MY",H28*0.1,H28-L28)))</f>
        <v>0</v>
      </c>
      <c r="N28" s="56"/>
      <c r="O28" s="95">
        <f>IF(D28="BIL",IF((TRUNC((H28*0.9),0))&gt;C28,TRUNC((C28)/0.9,0),0),0)</f>
        <v>0</v>
      </c>
      <c r="P28" s="108"/>
    </row>
    <row r="29" spans="1:20" ht="12.75" customHeight="1" x14ac:dyDescent="0.2">
      <c r="A29" s="126"/>
      <c r="B29" s="135"/>
      <c r="C29" s="135"/>
      <c r="D29" s="51"/>
      <c r="E29" s="106"/>
      <c r="F29" s="107"/>
      <c r="G29" s="81" t="str">
        <f>IF(ISBLANK(D28),"",IF(AND(D28="AIP/BIL",D29="AIP/BIL"),"BIL portion:",(IF(D28="AIP/BIL","Funding Source",IF(D29="AIP/BIL","AIP portion:","")))))</f>
        <v/>
      </c>
      <c r="H29" s="66"/>
      <c r="I29" s="85">
        <f>IF(G29="BIL Portion:",0,IF(OR(D29="AIP",D29="AIP/BIL"),TRUNC(+H29*0.9,0)-K29,(IF(D29="AIP-MY",(TRUNC(+H29*0.9,0)),0))))</f>
        <v>0</v>
      </c>
      <c r="J29" s="86">
        <f>IF(D29="BIL",IF(TRUNC((H29*0.9),0)&gt;(C28-J28),C28-J28,TRUNC((H29*0.9),0)),IF(AND(D28="AIP/BIL",D29="AIP/BIL"),IF((TRUNC((H29*0.9),0)&gt;(C28-J28)),C28-J28,TRUNC((H29*0.9),0)),0))</f>
        <v>0</v>
      </c>
      <c r="K29" s="87">
        <f>IF(AND(D28="AIP/BIL",D28="AIP/BIL"),0,IF(OR(D29="AIP",D29="AIP/BIL"),IF((TRUNC((H29*0.9),0)&gt;(B28-I28)),((TRUNC((H29*0.9),0))-(B28-I28)),0),0))</f>
        <v>0</v>
      </c>
      <c r="L29" s="52"/>
      <c r="M29" s="92">
        <f>IF(OR(D29="AIP/BIL",D29="AIP",D29="BIL"),(H29*0.1),(IF(D29="AIP-MY",H29*0.1,H29-L29)))</f>
        <v>0</v>
      </c>
      <c r="N29" s="56"/>
      <c r="O29" s="95">
        <f>IF(OR(D29="AIP/BIL",D29="BIL"),IF((TRUNC((H29*0.9),0))&gt;C28-J28,TRUNC((C28-J28)/0.9,0),0),0)</f>
        <v>0</v>
      </c>
      <c r="P29" s="56"/>
    </row>
    <row r="30" spans="1:20" ht="12.75" customHeight="1" x14ac:dyDescent="0.2">
      <c r="A30" s="126"/>
      <c r="B30" s="136"/>
      <c r="C30" s="136"/>
      <c r="D30" s="51"/>
      <c r="E30" s="106"/>
      <c r="F30" s="107"/>
      <c r="G30" s="72"/>
      <c r="H30" s="66"/>
      <c r="I30" s="85">
        <f>IF(G30="BIL Portion:",0,IF(OR(D30="AIP",D30="AIP/BIL"),(TRUNC(+TRUNC((H30*0.9),0),0))-K30,(IF(D30="AIP-MY",(TRUNC(+TRUNC((H30*0.9),0),0)),0))))</f>
        <v>0</v>
      </c>
      <c r="J30" s="86">
        <f>IF(D30="BIL",IF((TRUNC((H30*0.9),0))&gt;(C28-J28-J29),C28-J28-J29,TRUNC((H30*0.9),0)),IF(AND(D29="AIP/BIL",D30="AIP/BIL"),IF((TRUNC((H30*0.9),0)&gt;(C28-J28-J29)),C28-J28-J29,TRUNC((H30*0.9),0)),0))</f>
        <v>0</v>
      </c>
      <c r="K30" s="87">
        <f>IF(AND(D29="AIP/BIL",D29="AIP/BIL"),0,IF(OR(D30="AIP",D30="AIP/BIL"),IF((TRUNC((H30*0.9),0)&gt;(B28-I28-I29)),((TRUNC((H30*0.9),0))-(B28-I28-I29)),0),0))</f>
        <v>0</v>
      </c>
      <c r="L30" s="52"/>
      <c r="M30" s="92">
        <f>IF(OR(D30="AIP",D30="BIL"),(H30*0.1),(IF(D30="AIP-MY",H30*0.1,H30-L30)))</f>
        <v>0</v>
      </c>
      <c r="N30" s="56"/>
      <c r="O30" s="95">
        <f>IF(OR(D31="AIP/BIL",D31="BIL"),IF((TRUNC((H30*0.9),0))&gt;C28-J28-J29,TRUNC((C28-J28-J29)/0.9,0),0),0)</f>
        <v>0</v>
      </c>
      <c r="P30" s="56"/>
      <c r="R30" s="2"/>
      <c r="T30" s="2"/>
    </row>
    <row r="31" spans="1:20" ht="12.75" customHeight="1" x14ac:dyDescent="0.2">
      <c r="A31" s="126"/>
      <c r="B31" s="132" t="str">
        <f>"Total = "&amp;TEXT(B28+C28,"$#,##0")</f>
        <v>Total = $0</v>
      </c>
      <c r="C31" s="133"/>
      <c r="D31" s="51"/>
      <c r="E31" s="106"/>
      <c r="F31" s="107"/>
      <c r="G31" s="72"/>
      <c r="H31" s="66"/>
      <c r="I31" s="85">
        <f>IF(G31="BIL Portion:",0,IF(OR(D31="AIP",D31="AIP/BIL"),(TRUNC(+H31*0.9,0))-K31,(IF(D31="AIP-MY",(TRUNC(+H31*0.9,0)),0))))</f>
        <v>0</v>
      </c>
      <c r="J31" s="86">
        <f>IF(D31="BIL",IF((H31*0.9)&gt;(C28-J28-J29-J30),C28-J28-J29-J30,H31*0.9),IF(AND(D30="AIP/BIL",D31="AIP/BIL"),IF((H31*0.9&gt;(C28-J28-J29-J30)),C28-J28-J29-J30,H31*0.9),0))</f>
        <v>0</v>
      </c>
      <c r="K31" s="87">
        <f>IF(AND(D30="AIP/BIL",D30="AIP/BIL"),0,IF(OR(D31="AIP",D31="AIP/BIL"),IF((H31*0.9&gt;(B28-I28-I29-I30)),((H31*0.9)-(B28-I28-I29-I30)),0),0))</f>
        <v>0</v>
      </c>
      <c r="L31" s="52"/>
      <c r="M31" s="92">
        <f>IF(OR(D31="AIP",D31="BIL"),(H31*0.1),(IF(D31="AIP-MY",H31*0.1,H31-L31)))</f>
        <v>0</v>
      </c>
      <c r="N31" s="56"/>
      <c r="O31" s="95">
        <f>IF(OR(D32="AIP/BIL",D32="BIL"),IF((H31*0.9)&gt;C28-J28-J29-J30,TRUNC((C28-J28-J29-J30)/0.9,0),0),0)</f>
        <v>0</v>
      </c>
      <c r="P31" s="56"/>
    </row>
    <row r="32" spans="1:20" s="11" customFormat="1" ht="12.75" customHeight="1" thickBot="1" x14ac:dyDescent="0.25">
      <c r="A32" s="127"/>
      <c r="B32" s="132"/>
      <c r="C32" s="133"/>
      <c r="D32" s="51"/>
      <c r="E32" s="121"/>
      <c r="F32" s="122"/>
      <c r="G32" s="72"/>
      <c r="H32" s="71"/>
      <c r="I32" s="88">
        <f>IF(G32="BIL Portion:",0,IF(OR(D32="AIP",D32="AIP/BIL"),(TRUNC(+H32*0.9,0))-K32,(IF(D32="AIP-MY",(TRUNC(+H32*0.9,0)),0))))</f>
        <v>0</v>
      </c>
      <c r="J32" s="86">
        <f>IF(D32="BIL",IF((TRUNC((H32*0.9),0))&gt;(C28-J28-J29-J30-J31),C28-J28-J29-J30-J31,TRUNC((H32*0.9),0)),IF(AND(D31="AIP/BIL",D32="AIP/BIL"),IF((TRUNC((H32*0.9),0)&gt;(C28-J28-J29-J30-J31)),C28-J28-J29-J30-J31,TRUNC((H32*0.9),0)),0))</f>
        <v>0</v>
      </c>
      <c r="K32" s="89">
        <f>IF(AND(D31="AIP/BIL",D31="AIP/BIL"),0,IF(OR(D32="AIP",D32="AIP/BIL"),IF((TRUNC((H32*0.9),0)&gt;(B28-I28-I29-I30-I31)),((TRUNC((H32*0.9),0))-(B28-I28-I29-I30-I31)),0),0))</f>
        <v>0</v>
      </c>
      <c r="L32" s="53"/>
      <c r="M32" s="92">
        <f>IF(OR(D32="AIP",D32="BIL"),(H32*0.1),(IF(D32="AIP-MY",H32*0.1,H32-L32)))</f>
        <v>0</v>
      </c>
      <c r="N32" s="58"/>
      <c r="O32" s="95">
        <f>IF(OR(D33="AIP/BIL",D33="BIL"),IF((TRUNC((H32*0.9),0))&gt;C28-J28-J29-J30-J31,TRUNC((C28-J28-J29-J30-J31)/0.9,0),0),0)</f>
        <v>0</v>
      </c>
      <c r="P32" s="98"/>
    </row>
    <row r="33" spans="1:20" ht="15.95" customHeight="1" thickBot="1" x14ac:dyDescent="0.25">
      <c r="A33" s="70"/>
      <c r="B33" s="93">
        <f>+B28-I33</f>
        <v>0</v>
      </c>
      <c r="C33" s="93">
        <f>+C28-J33</f>
        <v>0</v>
      </c>
      <c r="D33" s="68" t="s">
        <v>6</v>
      </c>
      <c r="E33" s="68"/>
      <c r="F33" s="73"/>
      <c r="G33" s="38" t="str">
        <f>TEXT($M$1+3,"####")&amp;" Annual Subtotals:"</f>
        <v>2026 Annual Subtotals:</v>
      </c>
      <c r="H33" s="45">
        <f t="shared" ref="H33" si="3">SUM(H28:H32)</f>
        <v>0</v>
      </c>
      <c r="I33" s="90">
        <f>TRUNC(SUM(I28:I32),0)</f>
        <v>0</v>
      </c>
      <c r="J33" s="90">
        <f>TRUNC(SUM(J28:J32),0)</f>
        <v>0</v>
      </c>
      <c r="K33" s="90">
        <f>TRUNC(SUM(K28:K32),0)</f>
        <v>0</v>
      </c>
      <c r="L33" s="90">
        <f>TRUNC(SUM(L28:L32),0)</f>
        <v>0</v>
      </c>
      <c r="M33" s="90">
        <f>TRUNC(SUM(M28:M32),0)</f>
        <v>0</v>
      </c>
      <c r="N33" s="56"/>
      <c r="O33" s="56"/>
      <c r="P33" s="98"/>
    </row>
    <row r="34" spans="1:20" ht="12.75" customHeight="1" x14ac:dyDescent="0.2">
      <c r="A34" s="125">
        <f>+M1+4</f>
        <v>2027</v>
      </c>
      <c r="B34" s="134">
        <f>IF((4*$B$6)&gt;(B33+$B$6),B33+$B$6,(4*$B$6))</f>
        <v>0</v>
      </c>
      <c r="C34" s="134">
        <f>IF(VLOOKUP(A16,Sheet1!A2:J15,6)+VLOOKUP(A22,Sheet1!A2:J15,7)+VLOOKUP(A28,Sheet1!A2:J15,8)+VLOOKUP(A34,Sheet1!A2:I15,9)&gt;+VLOOKUP(A34,Sheet1!A2:J15,9)+C33,VLOOKUP(A34,Sheet1!A2:J15,9)+C33,(+VLOOKUP(A16,Sheet1!A2:J15,6)+VLOOKUP(A22,Sheet1!A2:J15,7)+VLOOKUP(A28,Sheet1!A2:J15,8)+VLOOKUP(A34,Sheet1!A2:I15,9)))</f>
        <v>0</v>
      </c>
      <c r="D34" s="67"/>
      <c r="E34" s="104"/>
      <c r="F34" s="105"/>
      <c r="G34" s="80" t="str">
        <f>IF(ISBLANK(D34),"",IF(D34="AIP/BIL",IF(D35="AIP/BIL","AIP portion:","Select AIP/BIL"),""))</f>
        <v/>
      </c>
      <c r="H34" s="65"/>
      <c r="I34" s="82">
        <f>IF(OR(D34="AIP",D34="AIP/BIL"),TRUNC((+H34*0.9),0)-K34,(IF(D34="AIP-MY",TRUNC((H34*0.9),0),0)))</f>
        <v>0</v>
      </c>
      <c r="J34" s="83">
        <f>IF(D34="BIL",IF(TRUNC((H34*0.9),0)&gt;C34,C34,TRUNC((H34*0.9),0)),0)</f>
        <v>0</v>
      </c>
      <c r="K34" s="84">
        <f>IF(G34="BIL portion:",0,IF(OR(D34="AIP",D34="AIP/BIL"),IF(TRUNC((H34*0.9),0)&gt;B34,(H34*0.9)-B34,0),0))</f>
        <v>0</v>
      </c>
      <c r="L34" s="50"/>
      <c r="M34" s="91">
        <f>IF(OR(D34="AIP/BIL",D34="AIP",D34="BIL"),(H34*0.1),(IF(D34="AIP-MY",H34*0.1,H34-L34)))</f>
        <v>0</v>
      </c>
      <c r="N34" s="56"/>
      <c r="O34" s="95">
        <f>IF(D34="BIL",IF((TRUNC((H34*0.9),0))&gt;C34,TRUNC((C34)/0.9,0),0),0)</f>
        <v>0</v>
      </c>
      <c r="P34" s="98"/>
    </row>
    <row r="35" spans="1:20" ht="12.75" customHeight="1" x14ac:dyDescent="0.2">
      <c r="A35" s="126"/>
      <c r="B35" s="135"/>
      <c r="C35" s="135"/>
      <c r="D35" s="51"/>
      <c r="E35" s="106"/>
      <c r="F35" s="107"/>
      <c r="G35" s="81" t="str">
        <f>IF(ISBLANK(D34),"",IF(AND(D34="AIP/BIL",D35="AIP/BIL"),"BIL portion:",(IF(D34="AIP/BIL","Funding Source",IF(D35="AIP/BIL","AIP portion:","")))))</f>
        <v/>
      </c>
      <c r="H35" s="66"/>
      <c r="I35" s="85">
        <f>IF(G35="BIL Portion:",0,IF(OR(D35="AIP",D35="AIP/BIL"),TRUNC(+H35*0.9,0)-K35,(IF(D35="AIP-MY",(TRUNC(+H35*0.9,0)),0))))</f>
        <v>0</v>
      </c>
      <c r="J35" s="86">
        <f>IF(D35="BIL",IF(TRUNC((H35*0.9),0)&gt;(C34-J34),C34-J34,TRUNC((H35*0.9),0)),IF(AND(D34="AIP/BIL",D35="AIP/BIL"),IF((TRUNC((H35*0.9),0)&gt;(C34-J34)),C34-J34,TRUNC((H35*0.9),0)),0))</f>
        <v>0</v>
      </c>
      <c r="K35" s="87">
        <f>IF(AND(D34="AIP/BIL",D34="AIP/BIL"),0,IF(OR(D35="AIP",D35="AIP/BIL"),IF((TRUNC((H35*0.9),0)&gt;(B34-I34)),((TRUNC((H35*0.9),0))-(B34-I34)),0),0))</f>
        <v>0</v>
      </c>
      <c r="L35" s="52"/>
      <c r="M35" s="92">
        <f>IF(OR(D35="AIP/BIL",D35="AIP",D35="BIL"),(H35*0.1),(IF(D35="AIP-MY",H35*0.1,H35-L35)))</f>
        <v>0</v>
      </c>
      <c r="N35" s="56"/>
      <c r="O35" s="95">
        <f>IF(OR(D35="AIP/BIL",D35="BIL"),IF((TRUNC((H35*0.9),0))&gt;C34-J34,TRUNC((C34-J34)/0.9,0),0),0)</f>
        <v>0</v>
      </c>
      <c r="P35" s="98"/>
    </row>
    <row r="36" spans="1:20" ht="12.75" customHeight="1" x14ac:dyDescent="0.2">
      <c r="A36" s="126"/>
      <c r="B36" s="136"/>
      <c r="C36" s="136"/>
      <c r="D36" s="51"/>
      <c r="E36" s="106"/>
      <c r="F36" s="107"/>
      <c r="G36" s="72"/>
      <c r="H36" s="66"/>
      <c r="I36" s="85">
        <f>IF(G36="BIL Portion:",0,IF(OR(D36="AIP",D36="AIP/BIL"),(TRUNC(+TRUNC((H36*0.9),0),0))-K36,(IF(D36="AIP-MY",(TRUNC(+TRUNC((H36*0.9),0),0)),0))))</f>
        <v>0</v>
      </c>
      <c r="J36" s="86">
        <f>IF(D36="BIL",IF((TRUNC((H36*0.9),0))&gt;(C34-J34-J35),C34-J34-J35,TRUNC((H36*0.9),0)),IF(AND(D35="AIP/BIL",D36="AIP/BIL"),IF((TRUNC((H36*0.9),0)&gt;(C34-J34-J35)),C34-J34-J35,TRUNC((H36*0.9),0)),0))</f>
        <v>0</v>
      </c>
      <c r="K36" s="87">
        <f>IF(AND(D35="AIP/BIL",D35="AIP/BIL"),0,IF(OR(D36="AIP",D36="AIP/BIL"),IF((TRUNC((H36*0.9),0)&gt;(B34-I34-I35)),((TRUNC((H36*0.9),0))-(B34-I34-I35)),0),0))</f>
        <v>0</v>
      </c>
      <c r="L36" s="52"/>
      <c r="M36" s="92">
        <f>IF(OR(D36="AIP",D36="BIL"),(H36*0.1),(IF(D36="AIP-MY",H36*0.1,H36-L36)))</f>
        <v>0</v>
      </c>
      <c r="N36" s="56"/>
      <c r="O36" s="95">
        <f>IF(OR(D37="AIP/BIL",D37="BIL"),IF((TRUNC((H36*0.9),0))&gt;C34-J34-J35,TRUNC((C34-J34-J35)/0.9,0),0),0)</f>
        <v>0</v>
      </c>
      <c r="P36" s="98"/>
      <c r="R36" s="57"/>
      <c r="T36" s="2"/>
    </row>
    <row r="37" spans="1:20" ht="12.75" customHeight="1" x14ac:dyDescent="0.2">
      <c r="A37" s="126"/>
      <c r="B37" s="132" t="str">
        <f>"Total = "&amp;TEXT(B34+C34,"$#,##0")</f>
        <v>Total = $0</v>
      </c>
      <c r="C37" s="133"/>
      <c r="D37" s="51"/>
      <c r="E37" s="106"/>
      <c r="F37" s="107"/>
      <c r="G37" s="72"/>
      <c r="H37" s="66"/>
      <c r="I37" s="85">
        <f>IF(G37="BIL Portion:",0,IF(OR(D37="AIP",D37="AIP/BIL"),(TRUNC(+H37*0.9,0))-K37,(IF(D37="AIP-MY",(TRUNC(+H37*0.9,0)),0))))</f>
        <v>0</v>
      </c>
      <c r="J37" s="86">
        <f>IF(D37="BIL",IF((H37*0.9)&gt;(C34-J34-J35-J36),C34-J34-J35-J36,H37*0.9),IF(AND(D36="AIP/BIL",D37="AIP/BIL"),IF((H37*0.9&gt;(C34-J34-J35-J36)),C34-J34-J35-J36,H37*0.9),0))</f>
        <v>0</v>
      </c>
      <c r="K37" s="87">
        <f>IF(AND(D36="AIP/BIL",D36="AIP/BIL"),0,IF(OR(D37="AIP",D37="AIP/BIL"),IF((H37*0.9&gt;(B34-I34-I35-I36)),((H37*0.9)-(B34-I34-I35-I36)),0),0))</f>
        <v>0</v>
      </c>
      <c r="L37" s="52"/>
      <c r="M37" s="92">
        <f>IF(OR(D37="AIP",D37="BIL"),(H37*0.1),(IF(D37="AIP-MY",H37*0.1,H37-L37)))</f>
        <v>0</v>
      </c>
      <c r="N37" s="56"/>
      <c r="O37" s="95">
        <f>IF(OR(D38="AIP/BIL",D38="BIL"),IF((H37*0.9)&gt;C34-J34-J35-J36,TRUNC((C34-J34-J35-J36)/0.9,0),0),0)</f>
        <v>0</v>
      </c>
      <c r="P37" s="98"/>
    </row>
    <row r="38" spans="1:20" s="11" customFormat="1" ht="12.75" customHeight="1" thickBot="1" x14ac:dyDescent="0.25">
      <c r="A38" s="127"/>
      <c r="B38" s="132"/>
      <c r="C38" s="133"/>
      <c r="D38" s="51"/>
      <c r="E38" s="121"/>
      <c r="F38" s="122"/>
      <c r="G38" s="72"/>
      <c r="H38" s="71"/>
      <c r="I38" s="88">
        <f>IF(G38="BIL Portion:",0,IF(OR(D38="AIP",D38="AIP/BIL"),(TRUNC(+H38*0.9,0))-K38,(IF(D38="AIP-MY",(TRUNC(+H38*0.9,0)),0))))</f>
        <v>0</v>
      </c>
      <c r="J38" s="86">
        <f>IF(D38="BIL",IF((TRUNC((H38*0.9),0))&gt;(C34-J34-J35-J36-J37),C34-J34-J35-J36-J37,TRUNC((H38*0.9),0)),IF(AND(D37="AIP/BIL",D38="AIP/BIL"),IF((TRUNC((H38*0.9),0)&gt;(C34-J34-J35-J36-J37)),C34-J34-J35-J36-J37,TRUNC((H38*0.9),0)),0))</f>
        <v>0</v>
      </c>
      <c r="K38" s="89">
        <f>IF(AND(D37="AIP/BIL",D37="AIP/BIL"),0,IF(OR(D38="AIP",D38="AIP/BIL"),IF((TRUNC((H38*0.9),0)&gt;(B34-I34-I35-I36-I37)),((TRUNC((H38*0.9),0))-(B34-I34-I35-I36-I37)),0),0))</f>
        <v>0</v>
      </c>
      <c r="L38" s="53"/>
      <c r="M38" s="92">
        <f>IF(OR(D38="AIP",D38="BIL"),(H38*0.1),(IF(D38="AIP-MY",H38*0.1,H38-L38)))</f>
        <v>0</v>
      </c>
      <c r="N38" s="58"/>
      <c r="O38" s="95">
        <f>IF(OR(D39="AIP/BIL",D39="BIL"),IF((TRUNC((H38*0.9),0))&gt;C34-J34-J35-J36-J37,TRUNC((C34-J34-J35-J36-J37)/0.9,0),0),0)</f>
        <v>0</v>
      </c>
      <c r="P38" s="58"/>
    </row>
    <row r="39" spans="1:20" ht="15.95" customHeight="1" thickBot="1" x14ac:dyDescent="0.25">
      <c r="A39" s="70"/>
      <c r="B39" s="93">
        <f>+B34-I39</f>
        <v>0</v>
      </c>
      <c r="C39" s="93">
        <f>+C34-J39</f>
        <v>0</v>
      </c>
      <c r="D39" s="68" t="s">
        <v>6</v>
      </c>
      <c r="E39" s="68"/>
      <c r="F39" s="73"/>
      <c r="G39" s="38" t="str">
        <f>TEXT($M$1+4,"####")&amp;" Annual Subtotals:"</f>
        <v>2027 Annual Subtotals:</v>
      </c>
      <c r="H39" s="45">
        <f t="shared" ref="H39" si="4">SUM(H34:H38)</f>
        <v>0</v>
      </c>
      <c r="I39" s="90">
        <f>TRUNC(SUM(I34:I38),0)</f>
        <v>0</v>
      </c>
      <c r="J39" s="90">
        <f>TRUNC(SUM(J34:J38),0)</f>
        <v>0</v>
      </c>
      <c r="K39" s="90">
        <f>TRUNC(SUM(K34:K38),0)</f>
        <v>0</v>
      </c>
      <c r="L39" s="90">
        <f>TRUNC(SUM(L34:L38),0)</f>
        <v>0</v>
      </c>
      <c r="M39" s="90">
        <f>TRUNC(SUM(M34:M38),0)</f>
        <v>0</v>
      </c>
      <c r="N39" s="56"/>
      <c r="O39" s="56"/>
      <c r="P39" s="56"/>
    </row>
    <row r="40" spans="1:20" ht="15.95" customHeight="1" thickBot="1" x14ac:dyDescent="0.25">
      <c r="A40" s="39"/>
      <c r="B40" s="40"/>
      <c r="C40" s="40"/>
      <c r="D40" s="40"/>
      <c r="E40" s="40"/>
      <c r="F40" s="41" t="s">
        <v>7</v>
      </c>
      <c r="G40" s="41"/>
      <c r="H40" s="46">
        <f>H15+H21+H27+H33+H39</f>
        <v>0</v>
      </c>
      <c r="I40" s="46">
        <f>I15+I21+I27+I33+I39</f>
        <v>0</v>
      </c>
      <c r="J40" s="46">
        <f t="shared" ref="J40:M40" si="5">J15+J21+J27+J33+J39</f>
        <v>0</v>
      </c>
      <c r="K40" s="46"/>
      <c r="L40" s="46">
        <f t="shared" si="5"/>
        <v>0</v>
      </c>
      <c r="M40" s="47">
        <f t="shared" si="5"/>
        <v>0</v>
      </c>
    </row>
    <row r="41" spans="1:20" x14ac:dyDescent="0.2">
      <c r="A41" s="12"/>
      <c r="B41" s="12"/>
      <c r="C41" s="13"/>
      <c r="D41" s="12"/>
    </row>
    <row r="42" spans="1:20" ht="15.75" x14ac:dyDescent="0.25">
      <c r="A42" s="18" t="s">
        <v>8</v>
      </c>
      <c r="B42" s="18"/>
      <c r="C42" s="19"/>
      <c r="D42" s="20"/>
      <c r="E42" s="21"/>
      <c r="F42" s="20"/>
      <c r="G42" s="20"/>
      <c r="H42" s="22" t="s">
        <v>9</v>
      </c>
      <c r="I42" s="54"/>
      <c r="J42" s="55"/>
    </row>
    <row r="43" spans="1:20" x14ac:dyDescent="0.2">
      <c r="C43" s="16"/>
      <c r="D43" s="14"/>
    </row>
  </sheetData>
  <sheetProtection sheet="1" objects="1" scenarios="1"/>
  <mergeCells count="54">
    <mergeCell ref="D1:I1"/>
    <mergeCell ref="B37:C38"/>
    <mergeCell ref="B25:C26"/>
    <mergeCell ref="B28:B30"/>
    <mergeCell ref="C28:C30"/>
    <mergeCell ref="B31:C32"/>
    <mergeCell ref="B34:B36"/>
    <mergeCell ref="C34:C36"/>
    <mergeCell ref="B16:B18"/>
    <mergeCell ref="C16:C18"/>
    <mergeCell ref="B19:C20"/>
    <mergeCell ref="B22:B24"/>
    <mergeCell ref="C22:C24"/>
    <mergeCell ref="B13:C14"/>
    <mergeCell ref="B10:B12"/>
    <mergeCell ref="C10:C12"/>
    <mergeCell ref="I8:M8"/>
    <mergeCell ref="E14:F14"/>
    <mergeCell ref="E10:F10"/>
    <mergeCell ref="E11:F11"/>
    <mergeCell ref="E12:F12"/>
    <mergeCell ref="E13:F13"/>
    <mergeCell ref="B8:C8"/>
    <mergeCell ref="A34:A38"/>
    <mergeCell ref="A28:A32"/>
    <mergeCell ref="A22:A26"/>
    <mergeCell ref="A16:A20"/>
    <mergeCell ref="A10:A14"/>
    <mergeCell ref="E34:F34"/>
    <mergeCell ref="E35:F35"/>
    <mergeCell ref="E36:F36"/>
    <mergeCell ref="E37:F37"/>
    <mergeCell ref="E38:F38"/>
    <mergeCell ref="E28:F28"/>
    <mergeCell ref="E29:F29"/>
    <mergeCell ref="E30:F30"/>
    <mergeCell ref="E31:F31"/>
    <mergeCell ref="E32:F32"/>
    <mergeCell ref="E22:F22"/>
    <mergeCell ref="E23:F23"/>
    <mergeCell ref="P21:P28"/>
    <mergeCell ref="A1:C1"/>
    <mergeCell ref="A8:A9"/>
    <mergeCell ref="D8:D9"/>
    <mergeCell ref="E8:F9"/>
    <mergeCell ref="H8:H9"/>
    <mergeCell ref="E24:F24"/>
    <mergeCell ref="E25:F25"/>
    <mergeCell ref="E26:F26"/>
    <mergeCell ref="E16:F16"/>
    <mergeCell ref="E17:F17"/>
    <mergeCell ref="E18:F18"/>
    <mergeCell ref="E19:F19"/>
    <mergeCell ref="E20:F20"/>
  </mergeCells>
  <conditionalFormatting sqref="D10">
    <cfRule type="containsBlanks" dxfId="80" priority="344">
      <formula>LEN(TRIM(D10))=0</formula>
    </cfRule>
  </conditionalFormatting>
  <conditionalFormatting sqref="G3:G6">
    <cfRule type="containsBlanks" dxfId="79" priority="152">
      <formula>LEN(TRIM(G3))=0</formula>
    </cfRule>
  </conditionalFormatting>
  <conditionalFormatting sqref="B3:B6">
    <cfRule type="containsBlanks" dxfId="78" priority="410">
      <formula>LEN(TRIM(B3))=0</formula>
    </cfRule>
  </conditionalFormatting>
  <conditionalFormatting sqref="B10 B13">
    <cfRule type="expression" dxfId="77" priority="556">
      <formula>COUNTA($B$6)-1</formula>
    </cfRule>
  </conditionalFormatting>
  <conditionalFormatting sqref="C10">
    <cfRule type="expression" dxfId="76" priority="403">
      <formula>COUNTA($G$6)-1</formula>
    </cfRule>
  </conditionalFormatting>
  <conditionalFormatting sqref="A10 A16 A22 A28 A34">
    <cfRule type="expression" dxfId="75" priority="557">
      <formula>COUNTA($M$1)-1</formula>
    </cfRule>
  </conditionalFormatting>
  <conditionalFormatting sqref="H10:H14">
    <cfRule type="expression" dxfId="74" priority="95">
      <formula>$O10&gt;0</formula>
    </cfRule>
  </conditionalFormatting>
  <conditionalFormatting sqref="I10:M14">
    <cfRule type="expression" dxfId="73" priority="351">
      <formula>COUNTA($H$10)-1</formula>
    </cfRule>
  </conditionalFormatting>
  <conditionalFormatting sqref="G10 D11:H14">
    <cfRule type="expression" dxfId="72" priority="364" stopIfTrue="1">
      <formula>COUNTA($D$10)-1</formula>
    </cfRule>
  </conditionalFormatting>
  <conditionalFormatting sqref="E10:F10">
    <cfRule type="containsBlanks" dxfId="71" priority="558">
      <formula>LEN(TRIM(E10))=0</formula>
    </cfRule>
  </conditionalFormatting>
  <conditionalFormatting sqref="H10">
    <cfRule type="containsBlanks" dxfId="70" priority="341">
      <formula>LEN(TRIM(H10))=0</formula>
    </cfRule>
  </conditionalFormatting>
  <conditionalFormatting sqref="D10:M11">
    <cfRule type="expression" dxfId="69" priority="345">
      <formula>$D$10="AIP/BIL"</formula>
    </cfRule>
  </conditionalFormatting>
  <conditionalFormatting sqref="D11">
    <cfRule type="expression" dxfId="68" priority="328">
      <formula>$G10="Select AIP/BIL"</formula>
    </cfRule>
  </conditionalFormatting>
  <conditionalFormatting sqref="J10:J14">
    <cfRule type="expression" dxfId="67" priority="327">
      <formula>$O10&gt;0</formula>
    </cfRule>
  </conditionalFormatting>
  <conditionalFormatting sqref="G10:G11">
    <cfRule type="expression" dxfId="66" priority="324">
      <formula>$G$10="Select AIP/BIL"</formula>
    </cfRule>
  </conditionalFormatting>
  <conditionalFormatting sqref="G33">
    <cfRule type="expression" dxfId="65" priority="313">
      <formula>COUNTA($M$1)-1</formula>
    </cfRule>
  </conditionalFormatting>
  <conditionalFormatting sqref="G21">
    <cfRule type="expression" dxfId="64" priority="315">
      <formula>COUNTA($M$1)-1</formula>
    </cfRule>
  </conditionalFormatting>
  <conditionalFormatting sqref="G27">
    <cfRule type="expression" dxfId="63" priority="314">
      <formula>COUNTA($M$1)-1</formula>
    </cfRule>
  </conditionalFormatting>
  <conditionalFormatting sqref="G39">
    <cfRule type="expression" dxfId="62" priority="312">
      <formula>COUNTA($M$1)-1</formula>
    </cfRule>
  </conditionalFormatting>
  <conditionalFormatting sqref="B16 B19">
    <cfRule type="expression" dxfId="61" priority="133">
      <formula>COUNTA($B$6)-1</formula>
    </cfRule>
  </conditionalFormatting>
  <conditionalFormatting sqref="C16">
    <cfRule type="expression" dxfId="60" priority="132">
      <formula>COUNTA($G$6)-1</formula>
    </cfRule>
  </conditionalFormatting>
  <conditionalFormatting sqref="B22">
    <cfRule type="expression" dxfId="59" priority="111">
      <formula>COUNTA($B$6)-1</formula>
    </cfRule>
  </conditionalFormatting>
  <conditionalFormatting sqref="C22">
    <cfRule type="expression" dxfId="58" priority="110">
      <formula>COUNTA($G$6)-1</formula>
    </cfRule>
  </conditionalFormatting>
  <conditionalFormatting sqref="B28">
    <cfRule type="expression" dxfId="57" priority="107">
      <formula>COUNTA($B$6)-1</formula>
    </cfRule>
  </conditionalFormatting>
  <conditionalFormatting sqref="C28">
    <cfRule type="expression" dxfId="56" priority="106">
      <formula>COUNTA($G$6)-1</formula>
    </cfRule>
  </conditionalFormatting>
  <conditionalFormatting sqref="B34">
    <cfRule type="expression" dxfId="55" priority="103">
      <formula>COUNTA($B$6)-1</formula>
    </cfRule>
  </conditionalFormatting>
  <conditionalFormatting sqref="C34">
    <cfRule type="expression" dxfId="54" priority="102">
      <formula>COUNTA($G$6)-1</formula>
    </cfRule>
  </conditionalFormatting>
  <conditionalFormatting sqref="O10:O14">
    <cfRule type="expression" dxfId="53" priority="94">
      <formula>$O10&gt;0</formula>
    </cfRule>
  </conditionalFormatting>
  <conditionalFormatting sqref="D16">
    <cfRule type="containsBlanks" dxfId="52" priority="57">
      <formula>LEN(TRIM(D16))=0</formula>
    </cfRule>
  </conditionalFormatting>
  <conditionalFormatting sqref="H16:H20">
    <cfRule type="expression" dxfId="51" priority="52">
      <formula>$O16&gt;0</formula>
    </cfRule>
  </conditionalFormatting>
  <conditionalFormatting sqref="I16:M20">
    <cfRule type="expression" dxfId="50" priority="59">
      <formula>COUNTA($H$10)-1</formula>
    </cfRule>
  </conditionalFormatting>
  <conditionalFormatting sqref="G16 D17:H20">
    <cfRule type="expression" dxfId="49" priority="60" stopIfTrue="1">
      <formula>COUNTA($D$10)-1</formula>
    </cfRule>
  </conditionalFormatting>
  <conditionalFormatting sqref="E16:F16">
    <cfRule type="containsBlanks" dxfId="48" priority="61">
      <formula>LEN(TRIM(E16))=0</formula>
    </cfRule>
  </conditionalFormatting>
  <conditionalFormatting sqref="H16">
    <cfRule type="containsBlanks" dxfId="47" priority="56">
      <formula>LEN(TRIM(H16))=0</formula>
    </cfRule>
  </conditionalFormatting>
  <conditionalFormatting sqref="D16:M17">
    <cfRule type="expression" dxfId="46" priority="58">
      <formula>$D$16="AIP/BIL"</formula>
    </cfRule>
  </conditionalFormatting>
  <conditionalFormatting sqref="D17">
    <cfRule type="expression" dxfId="45" priority="55">
      <formula>$G16="Select AIP/BIL"</formula>
    </cfRule>
  </conditionalFormatting>
  <conditionalFormatting sqref="J16:J20">
    <cfRule type="expression" dxfId="44" priority="54">
      <formula>$O16&gt;0</formula>
    </cfRule>
  </conditionalFormatting>
  <conditionalFormatting sqref="G16:G17">
    <cfRule type="expression" dxfId="43" priority="53">
      <formula>$G$16="Select AIP/BIL"</formula>
    </cfRule>
  </conditionalFormatting>
  <conditionalFormatting sqref="D22">
    <cfRule type="containsBlanks" dxfId="42" priority="46">
      <formula>LEN(TRIM(D22))=0</formula>
    </cfRule>
  </conditionalFormatting>
  <conditionalFormatting sqref="H22:H26">
    <cfRule type="expression" dxfId="41" priority="41">
      <formula>$O22&gt;0</formula>
    </cfRule>
  </conditionalFormatting>
  <conditionalFormatting sqref="I22:M26">
    <cfRule type="expression" dxfId="40" priority="48">
      <formula>COUNTA($H$10)-1</formula>
    </cfRule>
  </conditionalFormatting>
  <conditionalFormatting sqref="G22 D23:H26">
    <cfRule type="expression" dxfId="39" priority="49" stopIfTrue="1">
      <formula>COUNTA($D$10)-1</formula>
    </cfRule>
  </conditionalFormatting>
  <conditionalFormatting sqref="E22:F22">
    <cfRule type="containsBlanks" dxfId="38" priority="50">
      <formula>LEN(TRIM(E22))=0</formula>
    </cfRule>
  </conditionalFormatting>
  <conditionalFormatting sqref="H22">
    <cfRule type="containsBlanks" dxfId="37" priority="45">
      <formula>LEN(TRIM(H22))=0</formula>
    </cfRule>
  </conditionalFormatting>
  <conditionalFormatting sqref="D22:M23">
    <cfRule type="expression" dxfId="36" priority="47">
      <formula>$D$22="AIP/BIL"</formula>
    </cfRule>
  </conditionalFormatting>
  <conditionalFormatting sqref="D23">
    <cfRule type="expression" dxfId="35" priority="44">
      <formula>$G22="Select AIP/BIL"</formula>
    </cfRule>
  </conditionalFormatting>
  <conditionalFormatting sqref="J22:J26">
    <cfRule type="expression" dxfId="34" priority="43">
      <formula>$O22&gt;0</formula>
    </cfRule>
  </conditionalFormatting>
  <conditionalFormatting sqref="G22:G23">
    <cfRule type="expression" dxfId="33" priority="42">
      <formula>$G$22="Select AIP/BIL"</formula>
    </cfRule>
  </conditionalFormatting>
  <conditionalFormatting sqref="D28">
    <cfRule type="containsBlanks" dxfId="32" priority="35">
      <formula>LEN(TRIM(D28))=0</formula>
    </cfRule>
  </conditionalFormatting>
  <conditionalFormatting sqref="H28:H32">
    <cfRule type="expression" dxfId="31" priority="30">
      <formula>$O28&gt;0</formula>
    </cfRule>
  </conditionalFormatting>
  <conditionalFormatting sqref="I28:M32">
    <cfRule type="expression" dxfId="30" priority="37">
      <formula>COUNTA($H$10)-1</formula>
    </cfRule>
  </conditionalFormatting>
  <conditionalFormatting sqref="G28 D29:H32">
    <cfRule type="expression" dxfId="29" priority="38" stopIfTrue="1">
      <formula>COUNTA($D$10)-1</formula>
    </cfRule>
  </conditionalFormatting>
  <conditionalFormatting sqref="E28:F28">
    <cfRule type="containsBlanks" dxfId="28" priority="39">
      <formula>LEN(TRIM(E28))=0</formula>
    </cfRule>
  </conditionalFormatting>
  <conditionalFormatting sqref="H28">
    <cfRule type="containsBlanks" dxfId="27" priority="34">
      <formula>LEN(TRIM(H28))=0</formula>
    </cfRule>
  </conditionalFormatting>
  <conditionalFormatting sqref="D28:M29">
    <cfRule type="expression" dxfId="26" priority="36">
      <formula>$D$28="AIP/BIL"</formula>
    </cfRule>
  </conditionalFormatting>
  <conditionalFormatting sqref="D29">
    <cfRule type="expression" dxfId="25" priority="33">
      <formula>$G28="Select AIP/BIL"</formula>
    </cfRule>
  </conditionalFormatting>
  <conditionalFormatting sqref="J28:J32">
    <cfRule type="expression" dxfId="24" priority="32">
      <formula>$O28&gt;0</formula>
    </cfRule>
  </conditionalFormatting>
  <conditionalFormatting sqref="G28:G29">
    <cfRule type="expression" dxfId="23" priority="31">
      <formula>$G$28="Select AIP/BIL"</formula>
    </cfRule>
  </conditionalFormatting>
  <conditionalFormatting sqref="D34">
    <cfRule type="containsBlanks" dxfId="22" priority="24">
      <formula>LEN(TRIM(D34))=0</formula>
    </cfRule>
  </conditionalFormatting>
  <conditionalFormatting sqref="H34:H38">
    <cfRule type="expression" dxfId="21" priority="19">
      <formula>$O34&gt;0</formula>
    </cfRule>
  </conditionalFormatting>
  <conditionalFormatting sqref="I34:M38">
    <cfRule type="expression" dxfId="20" priority="26">
      <formula>COUNTA($H$10)-1</formula>
    </cfRule>
  </conditionalFormatting>
  <conditionalFormatting sqref="G34 D35:H38">
    <cfRule type="expression" dxfId="19" priority="27" stopIfTrue="1">
      <formula>COUNTA($D$10)-1</formula>
    </cfRule>
  </conditionalFormatting>
  <conditionalFormatting sqref="E34:F34">
    <cfRule type="containsBlanks" dxfId="18" priority="28">
      <formula>LEN(TRIM(E34))=0</formula>
    </cfRule>
  </conditionalFormatting>
  <conditionalFormatting sqref="H34">
    <cfRule type="containsBlanks" dxfId="17" priority="23">
      <formula>LEN(TRIM(H34))=0</formula>
    </cfRule>
  </conditionalFormatting>
  <conditionalFormatting sqref="D34:M35">
    <cfRule type="expression" dxfId="16" priority="25">
      <formula>$D$34="AIP/BIL"</formula>
    </cfRule>
  </conditionalFormatting>
  <conditionalFormatting sqref="D35">
    <cfRule type="expression" dxfId="15" priority="22">
      <formula>$G34="Select AIP/BIL"</formula>
    </cfRule>
  </conditionalFormatting>
  <conditionalFormatting sqref="J34:J38">
    <cfRule type="expression" dxfId="14" priority="21">
      <formula>$O34&gt;0</formula>
    </cfRule>
  </conditionalFormatting>
  <conditionalFormatting sqref="G34:G35">
    <cfRule type="expression" dxfId="13" priority="20">
      <formula>$G$34="Select AIP/BIL"</formula>
    </cfRule>
  </conditionalFormatting>
  <conditionalFormatting sqref="B25">
    <cfRule type="expression" dxfId="12" priority="17">
      <formula>COUNTA($B$6)-1</formula>
    </cfRule>
  </conditionalFormatting>
  <conditionalFormatting sqref="B31">
    <cfRule type="expression" dxfId="11" priority="16">
      <formula>COUNTA($B$6)-1</formula>
    </cfRule>
  </conditionalFormatting>
  <conditionalFormatting sqref="B37">
    <cfRule type="expression" dxfId="10" priority="15">
      <formula>COUNTA($B$6)-1</formula>
    </cfRule>
  </conditionalFormatting>
  <conditionalFormatting sqref="P21:P28">
    <cfRule type="expression" dxfId="9" priority="14">
      <formula>SUM($O$10:$O$38)&gt;0</formula>
    </cfRule>
  </conditionalFormatting>
  <conditionalFormatting sqref="A1:C1">
    <cfRule type="expression" dxfId="8" priority="13">
      <formula>COUNTA($D$1)-1</formula>
    </cfRule>
  </conditionalFormatting>
  <conditionalFormatting sqref="D1">
    <cfRule type="containsBlanks" dxfId="7" priority="12">
      <formula>LEN(TRIM(D1))=0</formula>
    </cfRule>
  </conditionalFormatting>
  <conditionalFormatting sqref="O16:O20">
    <cfRule type="expression" dxfId="6" priority="11">
      <formula>$O16&gt;0</formula>
    </cfRule>
  </conditionalFormatting>
  <conditionalFormatting sqref="O22:O26">
    <cfRule type="expression" dxfId="5" priority="10">
      <formula>$O22&gt;0</formula>
    </cfRule>
  </conditionalFormatting>
  <conditionalFormatting sqref="O28:O32">
    <cfRule type="expression" dxfId="4" priority="9">
      <formula>$O28&gt;0</formula>
    </cfRule>
  </conditionalFormatting>
  <conditionalFormatting sqref="O34:O38">
    <cfRule type="expression" dxfId="3" priority="8">
      <formula>$O34&gt;0</formula>
    </cfRule>
  </conditionalFormatting>
  <conditionalFormatting sqref="P21">
    <cfRule type="expression" dxfId="2" priority="3">
      <formula>OR($G$10="Select AIP/BIL",$G$16="Select AIP/BIL",$G$22="Select AIP/BIL",$G$28="Select AIP/BIL",$G$34="Select AIP/BIL")</formula>
    </cfRule>
  </conditionalFormatting>
  <conditionalFormatting sqref="P15:P17">
    <cfRule type="expression" dxfId="1" priority="2">
      <formula>SUM($O$10:$O$38)&gt;0</formula>
    </cfRule>
    <cfRule type="expression" dxfId="0" priority="1">
      <formula>OR($G$10="Select AIP/BIL",$G$16="Select AIP/BIL",$G$22="Select AIP/BIL",$G$28="Select AIP/BIL",$G$34="Select AIP/BIL")</formula>
    </cfRule>
  </conditionalFormatting>
  <printOptions horizontalCentered="1" verticalCentered="1"/>
  <pageMargins left="0.1" right="0.1" top="0.2" bottom="0.1" header="0.2" footer="0.3"/>
  <pageSetup scale="85" orientation="landscape" verticalDpi="4" r:id="rId1"/>
  <headerFooter alignWithMargins="0">
    <oddHeader>&amp;C&amp;"Arial,Bold"&amp;12 5 Year Capital Improvement Plan (CIP)</oddHeader>
  </headerFooter>
  <ignoredErrors>
    <ignoredError sqref="G11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Title="Funding Source" error="Press &quot;Cancel&quot; and use the pull down arrow to select the applicable Funding Source." promptTitle="Funding Source" prompt="Funding Source options are limited to the predefined list.">
          <x14:formula1>
            <xm:f>Sheet1!$A$18:$A$28</xm:f>
          </x14:formula1>
          <xm:sqref>D10:D11 D16:D17 D22:D23 D28:D29 D34:D35</xm:sqref>
        </x14:dataValidation>
        <x14:dataValidation type="list" allowBlank="1" showErrorMessage="1" errorTitle="Funding Source" error="Press &quot;Cancel&quot; and use the pull down arrow to select the applicable Funding Source." promptTitle="Funding Source" prompt="Funding Source options are limited to the predefined list.">
          <x14:formula1>
            <xm:f>Sheet1!$B$18:$B$24</xm:f>
          </x14:formula1>
          <xm:sqref>D12:D14 D18:D20 D24:D26 D30:D32 D36:D38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B25" sqref="B25"/>
    </sheetView>
  </sheetViews>
  <sheetFormatPr defaultRowHeight="12.75" x14ac:dyDescent="0.2"/>
  <cols>
    <col min="2" max="9" width="19.5703125" bestFit="1" customWidth="1"/>
  </cols>
  <sheetData>
    <row r="1" spans="1:10" x14ac:dyDescent="0.2">
      <c r="A1" s="3"/>
      <c r="B1" s="3"/>
      <c r="C1" s="3"/>
      <c r="D1" s="3"/>
      <c r="E1" s="3">
        <f>'CIP Enhanced Tool'!$M$1</f>
        <v>2023</v>
      </c>
      <c r="F1" s="3"/>
      <c r="G1" s="3"/>
      <c r="H1" s="3"/>
      <c r="I1" s="3"/>
      <c r="J1" s="3"/>
    </row>
    <row r="2" spans="1:10" x14ac:dyDescent="0.2">
      <c r="A2" s="3"/>
      <c r="B2" s="3" t="s">
        <v>16</v>
      </c>
      <c r="C2" s="3" t="s">
        <v>15</v>
      </c>
      <c r="D2" s="3" t="s">
        <v>14</v>
      </c>
      <c r="E2" s="25" t="s">
        <v>13</v>
      </c>
      <c r="F2" s="3" t="s">
        <v>18</v>
      </c>
      <c r="G2" s="3" t="s">
        <v>19</v>
      </c>
      <c r="H2" s="3" t="s">
        <v>20</v>
      </c>
      <c r="I2" s="3" t="s">
        <v>21</v>
      </c>
      <c r="J2" s="3" t="s">
        <v>17</v>
      </c>
    </row>
    <row r="3" spans="1:10" s="3" customFormat="1" x14ac:dyDescent="0.2">
      <c r="A3" s="3">
        <v>2018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</row>
    <row r="4" spans="1:10" s="3" customFormat="1" x14ac:dyDescent="0.2">
      <c r="A4" s="3">
        <v>2019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</row>
    <row r="5" spans="1:10" s="3" customFormat="1" x14ac:dyDescent="0.2">
      <c r="A5" s="3">
        <v>2020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s="3" customFormat="1" x14ac:dyDescent="0.2">
      <c r="A6" s="3">
        <v>2021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0" x14ac:dyDescent="0.2">
      <c r="A7" s="3">
        <v>2022</v>
      </c>
      <c r="B7" s="3">
        <f>IF('CIP Enhanced Tool'!$M$1=2025,'CIP Enhanced Tool'!$G$3,0)</f>
        <v>0</v>
      </c>
      <c r="C7" s="3">
        <f>IF('CIP Enhanced Tool'!$M$1=2024,'CIP Enhanced Tool'!$G$4,0)</f>
        <v>0</v>
      </c>
      <c r="D7" s="3">
        <f>IF('CIP Enhanced Tool'!$M$1=2023,'CIP Enhanced Tool'!$G$5,0)</f>
        <v>0</v>
      </c>
      <c r="E7" s="3">
        <f>IF('CIP Enhanced Tool'!$M$1=2022,+'CIP Enhanced Tool'!$G$6,0)</f>
        <v>0</v>
      </c>
      <c r="F7" s="3">
        <v>0</v>
      </c>
      <c r="G7" s="3">
        <v>0</v>
      </c>
      <c r="H7" s="3">
        <v>0</v>
      </c>
      <c r="I7" s="3">
        <v>0</v>
      </c>
      <c r="J7" s="3">
        <f>SUM(F7:I7)</f>
        <v>0</v>
      </c>
    </row>
    <row r="8" spans="1:10" x14ac:dyDescent="0.2">
      <c r="A8" s="3">
        <v>2023</v>
      </c>
      <c r="B8" s="3">
        <f>IF('CIP Enhanced Tool'!$M$1=2026,'CIP Enhanced Tool'!$G$3,0)</f>
        <v>0</v>
      </c>
      <c r="C8" s="3">
        <f>IF('CIP Enhanced Tool'!$M$1=2025,'CIP Enhanced Tool'!$G$4,0)</f>
        <v>0</v>
      </c>
      <c r="D8" s="3">
        <f>IF('CIP Enhanced Tool'!$M$1=2024,'CIP Enhanced Tool'!$G$5,0)</f>
        <v>0</v>
      </c>
      <c r="E8" s="3">
        <f>IF('CIP Enhanced Tool'!$M$1=2023,+'CIP Enhanced Tool'!$G$6,0)</f>
        <v>0</v>
      </c>
      <c r="F8" s="3">
        <f>IF('CIP Enhanced Tool'!$M$1=2022,+'CIP Enhanced Tool'!$G$6,0)</f>
        <v>0</v>
      </c>
      <c r="G8" s="3">
        <v>0</v>
      </c>
      <c r="H8" s="3">
        <v>0</v>
      </c>
      <c r="I8" s="3">
        <v>0</v>
      </c>
      <c r="J8" s="3">
        <f t="shared" ref="J8:J11" si="0">SUM(F8:I8)</f>
        <v>0</v>
      </c>
    </row>
    <row r="9" spans="1:10" x14ac:dyDescent="0.2">
      <c r="A9" s="5">
        <v>2024</v>
      </c>
      <c r="B9" s="3">
        <f>IF('CIP Enhanced Tool'!$M$1=2027,+'CIP Enhanced Tool'!$G$3,0)</f>
        <v>0</v>
      </c>
      <c r="C9" s="3">
        <f>IF('CIP Enhanced Tool'!$M$1=2026,+'CIP Enhanced Tool'!$G$4,0)</f>
        <v>0</v>
      </c>
      <c r="D9" s="3">
        <f>IF('CIP Enhanced Tool'!$M$1=2025,'CIP Enhanced Tool'!$G$5,0)</f>
        <v>0</v>
      </c>
      <c r="E9" s="3">
        <f>IF('CIP Enhanced Tool'!$M$1=2024,+'CIP Enhanced Tool'!$G$6,0)</f>
        <v>0</v>
      </c>
      <c r="F9" s="3">
        <f>IF('CIP Enhanced Tool'!$M$1=2023,+'CIP Enhanced Tool'!$G$6,0)</f>
        <v>0</v>
      </c>
      <c r="G9" s="3">
        <f>IF('CIP Enhanced Tool'!$M$1=2022,+'CIP Enhanced Tool'!$G$6,0)</f>
        <v>0</v>
      </c>
      <c r="H9" s="3">
        <v>0</v>
      </c>
      <c r="I9" s="3">
        <v>0</v>
      </c>
      <c r="J9" s="3">
        <f t="shared" si="0"/>
        <v>0</v>
      </c>
    </row>
    <row r="10" spans="1:10" x14ac:dyDescent="0.2">
      <c r="A10" s="5">
        <v>2025</v>
      </c>
      <c r="B10" s="3">
        <f>IF('CIP Enhanced Tool'!$M$1=2028,'CIP Enhanced Tool'!$G$3,0)</f>
        <v>0</v>
      </c>
      <c r="C10" s="3">
        <f>IF('CIP Enhanced Tool'!$M$1=2027,'CIP Enhanced Tool'!$G$4,0)</f>
        <v>0</v>
      </c>
      <c r="D10" s="3">
        <f>IF('CIP Enhanced Tool'!$M$1=2026,'CIP Enhanced Tool'!$G$5,0)</f>
        <v>0</v>
      </c>
      <c r="E10" s="3">
        <f>IF('CIP Enhanced Tool'!$M$1=2025,+'CIP Enhanced Tool'!$G$6,0)</f>
        <v>0</v>
      </c>
      <c r="F10" s="3">
        <f>IF('CIP Enhanced Tool'!$M$1=2024,+'CIP Enhanced Tool'!$G$6,0)</f>
        <v>0</v>
      </c>
      <c r="G10" s="3">
        <f>IF('CIP Enhanced Tool'!$M$1=2023,+'CIP Enhanced Tool'!$G$6,0)</f>
        <v>0</v>
      </c>
      <c r="H10" s="3">
        <f>IF('CIP Enhanced Tool'!$M$1=2022,+'CIP Enhanced Tool'!$G$6,0)</f>
        <v>0</v>
      </c>
      <c r="I10" s="3">
        <v>0</v>
      </c>
      <c r="J10" s="3">
        <f t="shared" si="0"/>
        <v>0</v>
      </c>
    </row>
    <row r="11" spans="1:10" x14ac:dyDescent="0.2">
      <c r="A11" s="5">
        <v>2026</v>
      </c>
      <c r="B11" s="3">
        <f>IF('CIP Enhanced Tool'!$M$1=2029,'CIP Enhanced Tool'!$G$3,0)</f>
        <v>0</v>
      </c>
      <c r="C11" s="3">
        <f>IF('CIP Enhanced Tool'!$M$1=2028,'CIP Enhanced Tool'!$G$4,0)</f>
        <v>0</v>
      </c>
      <c r="D11" s="3">
        <f>IF('CIP Enhanced Tool'!$M$1=2027,+'CIP Enhanced Tool'!$G$5,0)</f>
        <v>0</v>
      </c>
      <c r="E11" s="3">
        <f>IF('CIP Enhanced Tool'!$M$1=2026,+'CIP Enhanced Tool'!$G$6,0)</f>
        <v>0</v>
      </c>
      <c r="F11" s="3">
        <f>IF('CIP Enhanced Tool'!$M$1=2025,+'CIP Enhanced Tool'!$G$6,0)</f>
        <v>0</v>
      </c>
      <c r="G11" s="3">
        <f>IF('CIP Enhanced Tool'!$M$1=2024,+'CIP Enhanced Tool'!$G$6,0)</f>
        <v>0</v>
      </c>
      <c r="H11" s="3">
        <f>IF('CIP Enhanced Tool'!$M$1=2023,+'CIP Enhanced Tool'!$G$6,0)</f>
        <v>0</v>
      </c>
      <c r="I11" s="3">
        <f>IF('CIP Enhanced Tool'!$M$1=2022,+'CIP Enhanced Tool'!$G$6,0)</f>
        <v>0</v>
      </c>
      <c r="J11" s="3">
        <f t="shared" si="0"/>
        <v>0</v>
      </c>
    </row>
    <row r="12" spans="1:10" x14ac:dyDescent="0.2">
      <c r="A12" s="5">
        <v>2027</v>
      </c>
      <c r="B12" s="3">
        <v>0</v>
      </c>
      <c r="C12" s="8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/>
    </row>
    <row r="13" spans="1:10" x14ac:dyDescent="0.2">
      <c r="A13" s="6">
        <v>2028</v>
      </c>
      <c r="B13" s="4">
        <v>0</v>
      </c>
      <c r="C13" s="4">
        <v>0</v>
      </c>
      <c r="D13" s="3">
        <v>0</v>
      </c>
      <c r="E13" s="4">
        <v>0</v>
      </c>
      <c r="F13" s="3">
        <v>0</v>
      </c>
      <c r="G13" s="3">
        <v>0</v>
      </c>
      <c r="H13" s="3">
        <v>0</v>
      </c>
      <c r="I13" s="3">
        <v>0</v>
      </c>
      <c r="J13" s="3"/>
    </row>
    <row r="14" spans="1:10" x14ac:dyDescent="0.2">
      <c r="A14" s="5">
        <v>2029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/>
    </row>
    <row r="15" spans="1:10" x14ac:dyDescent="0.2">
      <c r="A15" s="5">
        <v>2030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/>
    </row>
    <row r="18" spans="1:2" x14ac:dyDescent="0.2">
      <c r="A18" s="25" t="s">
        <v>29</v>
      </c>
      <c r="B18" s="25" t="s">
        <v>29</v>
      </c>
    </row>
    <row r="19" spans="1:2" s="8" customFormat="1" x14ac:dyDescent="0.2">
      <c r="A19" s="25" t="s">
        <v>28</v>
      </c>
      <c r="B19" s="25" t="s">
        <v>28</v>
      </c>
    </row>
    <row r="20" spans="1:2" x14ac:dyDescent="0.2">
      <c r="A20" s="25" t="s">
        <v>27</v>
      </c>
      <c r="B20" s="25" t="s">
        <v>10</v>
      </c>
    </row>
    <row r="21" spans="1:2" x14ac:dyDescent="0.2">
      <c r="A21" s="25" t="s">
        <v>10</v>
      </c>
      <c r="B21" s="25" t="s">
        <v>11</v>
      </c>
    </row>
    <row r="22" spans="1:2" x14ac:dyDescent="0.2">
      <c r="A22" s="25" t="s">
        <v>11</v>
      </c>
      <c r="B22" s="25" t="s">
        <v>12</v>
      </c>
    </row>
    <row r="23" spans="1:2" x14ac:dyDescent="0.2">
      <c r="A23" s="25" t="s">
        <v>12</v>
      </c>
      <c r="B23" s="25" t="s">
        <v>4</v>
      </c>
    </row>
    <row r="24" spans="1:2" x14ac:dyDescent="0.2">
      <c r="A24" s="25" t="s">
        <v>4</v>
      </c>
      <c r="B24" s="25" t="s">
        <v>32</v>
      </c>
    </row>
    <row r="25" spans="1:2" x14ac:dyDescent="0.2">
      <c r="A25" s="25" t="s">
        <v>32</v>
      </c>
      <c r="B25" s="2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ffectiveDate xmlns="ad00607e-53c1-479b-a615-d5d99769e1c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8E2E811C1DCD4EAE8B913C41EEC5F4" ma:contentTypeVersion="2" ma:contentTypeDescription="Create a new document." ma:contentTypeScope="" ma:versionID="638e9ec30031fb5da212e223bc9a68db">
  <xsd:schema xmlns:xsd="http://www.w3.org/2001/XMLSchema" xmlns:xs="http://www.w3.org/2001/XMLSchema" xmlns:p="http://schemas.microsoft.com/office/2006/metadata/properties" xmlns:ns3="ad00607e-53c1-479b-a615-d5d99769e1cf" targetNamespace="http://schemas.microsoft.com/office/2006/metadata/properties" ma:root="true" ma:fieldsID="8c29a4e4104d6b29111c7331e1acc699" ns3:_="">
    <xsd:import namespace="ad00607e-53c1-479b-a615-d5d99769e1cf"/>
    <xsd:element name="properties">
      <xsd:complexType>
        <xsd:sequence>
          <xsd:element name="documentManagement">
            <xsd:complexType>
              <xsd:all>
                <xsd:element ref="ns3: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00607e-53c1-479b-a615-d5d99769e1cf" elementFormDefault="qualified">
    <xsd:import namespace="http://schemas.microsoft.com/office/2006/documentManagement/types"/>
    <xsd:import namespace="http://schemas.microsoft.com/office/infopath/2007/PartnerControls"/>
    <xsd:element name="EffectiveDate" ma:index="9" nillable="true" ma:displayName="Effective Date" ma:format="DateOnly" ma:internalName="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Description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AAF82A-C525-482F-BD29-0D61504D77AA}"/>
</file>

<file path=customXml/itemProps2.xml><?xml version="1.0" encoding="utf-8"?>
<ds:datastoreItem xmlns:ds="http://schemas.openxmlformats.org/officeDocument/2006/customXml" ds:itemID="{6507F161-0019-400A-8BD6-088C57A65083}"/>
</file>

<file path=customXml/itemProps3.xml><?xml version="1.0" encoding="utf-8"?>
<ds:datastoreItem xmlns:ds="http://schemas.openxmlformats.org/officeDocument/2006/customXml" ds:itemID="{9B32E95A-100E-4441-8F39-0268DF3983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CIP Enhanced Tool</vt:lpstr>
      <vt:lpstr>Sheet1</vt:lpstr>
      <vt:lpstr>'CIP Enhanced Tool'!Print_Area</vt:lpstr>
    </vt:vector>
  </TitlesOfParts>
  <Company>FAA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Boles, Glenn A (FAA)</dc:creator>
  <cp:lastModifiedBy>LaToya Joseph</cp:lastModifiedBy>
  <cp:lastPrinted>2022-03-17T13:21:27Z</cp:lastPrinted>
  <dcterms:created xsi:type="dcterms:W3CDTF">2022-02-24T21:36:43Z</dcterms:created>
  <dcterms:modified xsi:type="dcterms:W3CDTF">2022-05-17T12:59:40Z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0x010100F58E2E811C1DCD4EAE8B913C41EEC5F4</vt:lpwstr>
  </property>
</Properties>
</file>